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01\Licitação\Documentos\LICITAÇÃO 2019\CONCORRÊNCIA\007 - Paço Municipal - Nova Licitação\"/>
    </mc:Choice>
  </mc:AlternateContent>
  <bookViews>
    <workbookView xWindow="0" yWindow="0" windowWidth="20490" windowHeight="7755" activeTab="1"/>
  </bookViews>
  <sheets>
    <sheet name="COMPOSIÇÃO ORÇAMENTÁRIA" sheetId="1" r:id="rId1"/>
    <sheet name="PLANILHA ORÇAMENTÁRIA" sheetId="4" r:id="rId2"/>
    <sheet name="CRONOGRAMA FÍSICO-FINANCEIRO" sheetId="2" r:id="rId3"/>
    <sheet name="BDI" sheetId="3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D17" i="2"/>
  <c r="C18" i="2"/>
  <c r="I17" i="2"/>
  <c r="H18" i="2" s="1"/>
  <c r="E17" i="2"/>
  <c r="E12" i="2" l="1"/>
  <c r="D12" i="2"/>
  <c r="E14" i="2"/>
  <c r="D14" i="2"/>
  <c r="D10" i="2"/>
  <c r="C10" i="2"/>
  <c r="C17" i="2" l="1"/>
  <c r="C8" i="2"/>
  <c r="H9" i="1"/>
  <c r="I51" i="4"/>
  <c r="H16" i="2"/>
  <c r="H17" i="2" s="1"/>
  <c r="G16" i="2"/>
  <c r="G17" i="2" s="1"/>
  <c r="F16" i="2"/>
  <c r="F17" i="2" s="1"/>
  <c r="F18" i="2" l="1"/>
  <c r="G18" i="2"/>
  <c r="H8" i="1"/>
  <c r="H10" i="1" s="1"/>
  <c r="G52" i="4" l="1"/>
  <c r="I52" i="4"/>
  <c r="H52" i="4"/>
  <c r="G46" i="4"/>
  <c r="I46" i="4" s="1"/>
  <c r="G45" i="4"/>
  <c r="I45" i="4" s="1"/>
  <c r="G44" i="4"/>
  <c r="H44" i="4" s="1"/>
  <c r="G43" i="4"/>
  <c r="I43" i="4" s="1"/>
  <c r="G42" i="4"/>
  <c r="H42" i="4" s="1"/>
  <c r="G41" i="4"/>
  <c r="I41" i="4" s="1"/>
  <c r="G40" i="4"/>
  <c r="H40" i="4" s="1"/>
  <c r="G39" i="4"/>
  <c r="H39" i="4" s="1"/>
  <c r="G38" i="4"/>
  <c r="G34" i="4"/>
  <c r="H34" i="4" s="1"/>
  <c r="G33" i="4"/>
  <c r="I33" i="4" s="1"/>
  <c r="G32" i="4"/>
  <c r="H32" i="4" s="1"/>
  <c r="G31" i="4"/>
  <c r="I31" i="4" s="1"/>
  <c r="G30" i="4"/>
  <c r="H30" i="4" s="1"/>
  <c r="G29" i="4"/>
  <c r="I29" i="4" s="1"/>
  <c r="G28" i="4"/>
  <c r="H28" i="4" s="1"/>
  <c r="G27" i="4"/>
  <c r="I27" i="4" s="1"/>
  <c r="G26" i="4"/>
  <c r="H26" i="4" s="1"/>
  <c r="G22" i="4"/>
  <c r="H22" i="4" s="1"/>
  <c r="G21" i="4"/>
  <c r="I21" i="4" s="1"/>
  <c r="G20" i="4"/>
  <c r="H20" i="4" s="1"/>
  <c r="G19" i="4"/>
  <c r="G15" i="4"/>
  <c r="I15" i="4" s="1"/>
  <c r="G14" i="4"/>
  <c r="H14" i="4" s="1"/>
  <c r="G13" i="4"/>
  <c r="I13" i="4" s="1"/>
  <c r="G12" i="4"/>
  <c r="H12" i="4" s="1"/>
  <c r="H46" i="4" l="1"/>
  <c r="I44" i="4"/>
  <c r="H43" i="4"/>
  <c r="I40" i="4"/>
  <c r="I39" i="4"/>
  <c r="G47" i="4"/>
  <c r="I34" i="4"/>
  <c r="H33" i="4"/>
  <c r="I30" i="4"/>
  <c r="H29" i="4"/>
  <c r="I26" i="4"/>
  <c r="G23" i="4"/>
  <c r="I20" i="4"/>
  <c r="I19" i="4"/>
  <c r="H19" i="4"/>
  <c r="I14" i="4"/>
  <c r="H13" i="4"/>
  <c r="I12" i="4"/>
  <c r="H15" i="4"/>
  <c r="H21" i="4"/>
  <c r="I22" i="4"/>
  <c r="H27" i="4"/>
  <c r="I28" i="4"/>
  <c r="H31" i="4"/>
  <c r="I32" i="4"/>
  <c r="I38" i="4"/>
  <c r="H41" i="4"/>
  <c r="I42" i="4"/>
  <c r="H45" i="4"/>
  <c r="G16" i="4"/>
  <c r="G35" i="4"/>
  <c r="H38" i="4"/>
  <c r="F26" i="3"/>
  <c r="F25" i="3"/>
  <c r="F22" i="3"/>
  <c r="E20" i="3"/>
  <c r="D20" i="3"/>
  <c r="C20" i="3"/>
  <c r="E19" i="3"/>
  <c r="D19" i="3"/>
  <c r="C19" i="3"/>
  <c r="E18" i="3"/>
  <c r="D18" i="3"/>
  <c r="C18" i="3"/>
  <c r="E17" i="3"/>
  <c r="D17" i="3"/>
  <c r="C17" i="3"/>
  <c r="E16" i="3"/>
  <c r="D16" i="3"/>
  <c r="C16" i="3"/>
  <c r="D6" i="3"/>
  <c r="I35" i="4" l="1"/>
  <c r="H16" i="4"/>
  <c r="I16" i="4"/>
  <c r="I23" i="4"/>
  <c r="H23" i="4"/>
  <c r="H47" i="4"/>
  <c r="H35" i="4"/>
  <c r="G54" i="4"/>
  <c r="I47" i="4"/>
  <c r="I54" i="4" s="1"/>
  <c r="E18" i="2"/>
  <c r="D18" i="2"/>
  <c r="I7" i="2"/>
  <c r="I18" i="2" l="1"/>
  <c r="H54" i="4"/>
</calcChain>
</file>

<file path=xl/sharedStrings.xml><?xml version="1.0" encoding="utf-8"?>
<sst xmlns="http://schemas.openxmlformats.org/spreadsheetml/2006/main" count="243" uniqueCount="191">
  <si>
    <t>DESCRIÇÃO</t>
  </si>
  <si>
    <t>UNID.</t>
  </si>
  <si>
    <t>EMPRESA</t>
  </si>
  <si>
    <t>BM Pré-moldados</t>
  </si>
  <si>
    <t>Artecil Pré-moldados</t>
  </si>
  <si>
    <t xml:space="preserve">Cassol Pré-moldados </t>
  </si>
  <si>
    <t xml:space="preserve">     MUNICÍPIO DE CONTENDA/PR</t>
  </si>
  <si>
    <t>PLANILHA ORÇAMENTÁRIA (PO)</t>
  </si>
  <si>
    <t xml:space="preserve">EMPREENDIMENTO: NOVO PAÇO MUNICIPAL </t>
  </si>
  <si>
    <t xml:space="preserve">     PREFEITURA MUNICIPAL DE CONTENDA</t>
  </si>
  <si>
    <t xml:space="preserve"> CRONOGRAMA FÍSICO-FINANCEIRO</t>
  </si>
  <si>
    <t>Contenda - PR</t>
  </si>
  <si>
    <t>N</t>
  </si>
  <si>
    <t>Etapa</t>
  </si>
  <si>
    <t>Mês 1</t>
  </si>
  <si>
    <t>Mês 2</t>
  </si>
  <si>
    <t>Mês 3</t>
  </si>
  <si>
    <t xml:space="preserve">Total </t>
  </si>
  <si>
    <t>Instalações preliminares</t>
  </si>
  <si>
    <t>Estacas Hélice Continua</t>
  </si>
  <si>
    <t>Bloco de Concreto Armado</t>
  </si>
  <si>
    <t>Vigas Poço Elevador</t>
  </si>
  <si>
    <t>Percentual</t>
  </si>
  <si>
    <t>________________________</t>
  </si>
  <si>
    <t>Larry Hugo Sanches</t>
  </si>
  <si>
    <t>Arquiteto e Urbanista</t>
  </si>
  <si>
    <t>CAU nº A1465155</t>
  </si>
  <si>
    <t>Contenda, 1 de julho de 2019.</t>
  </si>
  <si>
    <t>Tomador:</t>
  </si>
  <si>
    <t>MUNICÍPIO DE CONTENDA</t>
  </si>
  <si>
    <t>Empreendimento:</t>
  </si>
  <si>
    <t>"NOVO PAÇO MUNICIPAL"</t>
  </si>
  <si>
    <t>Programa:</t>
  </si>
  <si>
    <t>FINISA</t>
  </si>
  <si>
    <t>Identifique o tipo de obra:</t>
  </si>
  <si>
    <t>Construção de edifícios:</t>
  </si>
  <si>
    <t>Informe a alíquota e a base de cálculo do ISSQN.</t>
  </si>
  <si>
    <t>Construção de rodovias e ferrovias:</t>
  </si>
  <si>
    <t>Alíquota (%)</t>
  </si>
  <si>
    <t>Construção de redes de abastecimento de água, coleta de esgoto e construções correlatas:</t>
  </si>
  <si>
    <t>Base de Cálculo</t>
  </si>
  <si>
    <t>Construção e manutenção de estações e redes de distribuição de energia elétrica:</t>
  </si>
  <si>
    <t>Informe a ocorrência da DESONERAÇÃO da folha de pagamento. Lei 12844/2013.</t>
  </si>
  <si>
    <t>Obras portuárias, marítimas e fluviais:</t>
  </si>
  <si>
    <t>X</t>
  </si>
  <si>
    <t>SEM Desoneração.</t>
  </si>
  <si>
    <t>Fornecimento de materiais e equipamentos:</t>
  </si>
  <si>
    <t>COM Desoneração.</t>
  </si>
  <si>
    <t>Intervalo de admissibilidade</t>
  </si>
  <si>
    <t>Item Componente do BDI</t>
  </si>
  <si>
    <t>1º Quartil</t>
  </si>
  <si>
    <t>Médio</t>
  </si>
  <si>
    <t>3º Quartil</t>
  </si>
  <si>
    <t>Valores Propostos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</si>
  <si>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</si>
  <si>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</si>
  <si>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</si>
  <si>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</si>
  <si>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</si>
  <si>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</t>
    </r>
  </si>
  <si>
    <r>
      <t>I2:</t>
    </r>
    <r>
      <rPr>
        <sz val="12"/>
        <rFont val="Arial"/>
        <family val="2"/>
      </rPr>
      <t xml:space="preserve"> ISSQN (conforme legislação municipal)</t>
    </r>
  </si>
  <si>
    <t>I3: Cont.Prev s/Rec.Bruta (Lei 12844/13 - Desoneração)</t>
  </si>
  <si>
    <t>BDI - SEM Desoneração da folha de pagamento</t>
  </si>
  <si>
    <t>BDI - COM Desoneração da folha de pagamento</t>
  </si>
  <si>
    <t>Declaramos que esta planilha foi elaborada conforme equação para cálculo do percentual do BDI recomendada pelo Acórdão 2622/2013 - TCU, representada pela fórmula abaixo.</t>
  </si>
  <si>
    <t xml:space="preserve">Declaramos também que, conforme legislação tributária municipal, a alíquota de ISS vigente e a respectiva base de cálculo são as informadas acima, e ainda, que a opção SEM desoneração é a mais vantajosa para a administração municipal. </t>
  </si>
  <si>
    <t>BDI - SEM Desoneração = [(1+AC+S+G+R)X(1+DF)X(1+L)/(1-I1-I2)]-1</t>
  </si>
  <si>
    <t>BDI - COM Desoneração = [(1+AC+S+G+R)X(1+DF)X(1+L)/(1-I1-I2-I3)]-1</t>
  </si>
  <si>
    <t>Global</t>
  </si>
  <si>
    <t>Global + BDI</t>
  </si>
  <si>
    <t>DADOS BASE: JUNHO/19</t>
  </si>
  <si>
    <t>Mês 4</t>
  </si>
  <si>
    <t>Mediana</t>
  </si>
  <si>
    <t>CUSTO TOTAL:</t>
  </si>
  <si>
    <t>Item</t>
  </si>
  <si>
    <t>ITEM</t>
  </si>
  <si>
    <t>Dados das cotações:</t>
  </si>
  <si>
    <t>Empresa 1:</t>
  </si>
  <si>
    <t>Empresa 2:</t>
  </si>
  <si>
    <t>Empresa 3:</t>
  </si>
  <si>
    <t>Empresa 4:</t>
  </si>
  <si>
    <t>CNPJ:</t>
  </si>
  <si>
    <t>Contato:</t>
  </si>
  <si>
    <t>Telefone:</t>
  </si>
  <si>
    <t>Data:</t>
  </si>
  <si>
    <t>Nome:</t>
  </si>
  <si>
    <t>(41) 3641-5966</t>
  </si>
  <si>
    <t>Cassol Pré-fabricados</t>
  </si>
  <si>
    <t>86.183.449/0001-58</t>
  </si>
  <si>
    <t>Silvana Marangoni</t>
  </si>
  <si>
    <t>Gabriella F. Primo</t>
  </si>
  <si>
    <t>(41) 3385-4049</t>
  </si>
  <si>
    <t>Artecil Pré-fabricados</t>
  </si>
  <si>
    <t>03.553.480/0001-06</t>
  </si>
  <si>
    <t>João B. Neto</t>
  </si>
  <si>
    <t>(41) 3332-5002</t>
  </si>
  <si>
    <t>08.393.579/0001-01</t>
  </si>
  <si>
    <t>Discriminação</t>
  </si>
  <si>
    <t>Qtde</t>
  </si>
  <si>
    <t>Un</t>
  </si>
  <si>
    <t>P r e ç o</t>
  </si>
  <si>
    <t>Memória de Cálculo (não imprimir)</t>
  </si>
  <si>
    <t>Unit</t>
  </si>
  <si>
    <t>BDI 24,00%</t>
  </si>
  <si>
    <t>1.1</t>
  </si>
  <si>
    <t>LOCACAO CONVENCIONAL DE OBRA, UTILIZANDO GABARITO DE TÁBUAS CORRIDAS PONTALETADAS A CADA 2,00M</t>
  </si>
  <si>
    <t>M</t>
  </si>
  <si>
    <t>(37,00 x 4 eixos  = 108 m) + (19,70 x 7 eixos = 137,90 m) = 245,90 m lineares</t>
  </si>
  <si>
    <t>1.2</t>
  </si>
  <si>
    <t>EXECUÇÃO DE ALMOXARIFADO EM CANTEIRO DE OBRA EM CHAPA DE MADEIRA COMPENSADA, INCLUSO PRATELEIRAS</t>
  </si>
  <si>
    <t>M²</t>
  </si>
  <si>
    <t>1.3</t>
  </si>
  <si>
    <t>74209/1</t>
  </si>
  <si>
    <t>PLACA DE OBRA EM CHAPA DE ACO GALVANIZADO</t>
  </si>
  <si>
    <t>2,00x1,25=2,50 m²</t>
  </si>
  <si>
    <t>1.4</t>
  </si>
  <si>
    <t>TAPUME COM COMPENSADO DE MADEIRA, ALTURA 2,00 M</t>
  </si>
  <si>
    <t>frente da obra</t>
  </si>
  <si>
    <t>TOTAL ITEM 1</t>
  </si>
  <si>
    <t>Estacas Hélice Contínua</t>
  </si>
  <si>
    <t>2.1</t>
  </si>
  <si>
    <t>ESTACA HÉLICE CONTÍNUA, DIÂMETRO DE 30 CM, COMPRIMENTO TOTAL ATÉ 15 M,PERFURATRIZ COM TORQUE DE 170 KN.M (EXCLUSIVE MOBILIZAÇÃO E DESMOBILIZAÇÃO)</t>
  </si>
  <si>
    <t>2.2</t>
  </si>
  <si>
    <t>ARRASAMENTO MECANICO DE ESTACA DE CONCRETO ARMADO, DIAMETROS DE ATÉ 40CM</t>
  </si>
  <si>
    <t>UND</t>
  </si>
  <si>
    <t>2.3</t>
  </si>
  <si>
    <t>MONTAGEM DE ARMADURA TRANSVERSAL DE ESTACAS DE SEÇÃO CIRCULAR, DIÂMETRO = 5,0 MM, CA-60</t>
  </si>
  <si>
    <t>KG</t>
  </si>
  <si>
    <t>2.4</t>
  </si>
  <si>
    <t>MONTAGEM DE ARMADURA LONGITUDINAL /TRANSVERSAL DE ESTACAS DE SEÇÃO CIRCULAR, DIÂMETRO = 12,5 MM. CA-50</t>
  </si>
  <si>
    <t>TOTAL ITEM 2</t>
  </si>
  <si>
    <t>Blocos de Concreto Armado</t>
  </si>
  <si>
    <t>3.1</t>
  </si>
  <si>
    <t>ESCAVAÇÃO MANUAL DE VALA COM PROFUNDIDADE MENOR OU IGUAL A 1,30 M.</t>
  </si>
  <si>
    <t>M³</t>
  </si>
  <si>
    <t>3.2</t>
  </si>
  <si>
    <t>REATERRO MANUAL DE VALAS COM COMPACTAÇÃO MECANIZADA</t>
  </si>
  <si>
    <t>30% do volume de escavação</t>
  </si>
  <si>
    <t>3.3</t>
  </si>
  <si>
    <t>LASTRO DE CONCRETO MAGRO, APLICADO EM BLOCOS DE COROAMENTO OU SAPATAS, ESPESSURA DE 3 CM</t>
  </si>
  <si>
    <t>3.4</t>
  </si>
  <si>
    <t>FABRICAÇÃO, MONTAGEM E DESMONTAGEM DE FÔRMA PARA BLOCO DE COROAMENTO, EM MADEIRA SERRADA, E=25 MM, 2 UTILIZAÇÕES</t>
  </si>
  <si>
    <t>3.5</t>
  </si>
  <si>
    <t>CONCRETAGEM DE BLOCOS DE COROAMENTO E VIGAS BALDRAMES, USINADO, FCK 30 MPA, COM USO DE BOMBA LANÇAMENTO, ADENSAMENTO E ACABAMENTO</t>
  </si>
  <si>
    <t>3.6</t>
  </si>
  <si>
    <t>CORTE E DOBRA DE AÇO CA-50, DIÂMETRO DE 10,0 MM</t>
  </si>
  <si>
    <t>3.7</t>
  </si>
  <si>
    <t>CORTE E DOBRA DE AÇO CA-50, DIÂMETRO DE 12,5 MM</t>
  </si>
  <si>
    <t>3.8</t>
  </si>
  <si>
    <t>CORTE E DOBRA DE AÇO CA-50, DIÂMETRO DE 16,0 MM</t>
  </si>
  <si>
    <t>3.9</t>
  </si>
  <si>
    <t>GRAUTE FGK=30 MPA; TRAÇO 1:0,02:0,8:1,1 (CIMENTO/ CAL/ AREIA GROSSA/ BRITA 0) - PREPARO MECÂNICO COM BETONEIRA 400 L</t>
  </si>
  <si>
    <t>4.1</t>
  </si>
  <si>
    <t>4.2</t>
  </si>
  <si>
    <t>CONCRETO MAGRO PARA LASTRO, TRAÇO 1:4,5:4,5 (CIMENTO/ AREIA MÉDIA/ BRITA 1), ESPESSURA 3 CM - PREPARO MECÂNICO COM BETONEIRA 400 L</t>
  </si>
  <si>
    <t>FABRICAÇÃO, MONTAGEM E DESMONTAGEM DE FÔRMA PARA VIGA BALDRAME, EM MADEIRA SERRADA, E=25 MM, 1 UTILIZAÇÃO</t>
  </si>
  <si>
    <t>CORTE E DOBRA DE AÇO CA-60, DIÂMETRO DE 5,0 MM</t>
  </si>
  <si>
    <t>CORTE E DOBRA DE AÇO CA-50, DIÂMETRO DE 6,3 MM</t>
  </si>
  <si>
    <t>TOTAL FINAL</t>
  </si>
  <si>
    <t>5.1</t>
  </si>
  <si>
    <t>Comp. 1</t>
  </si>
  <si>
    <t>5.2</t>
  </si>
  <si>
    <t>Comp. 2</t>
  </si>
  <si>
    <t>4.3</t>
  </si>
  <si>
    <t>4.4</t>
  </si>
  <si>
    <t>4.5</t>
  </si>
  <si>
    <t>4.6</t>
  </si>
  <si>
    <t>4.7</t>
  </si>
  <si>
    <t>4.8</t>
  </si>
  <si>
    <t>4.9</t>
  </si>
  <si>
    <t>TOTAL ITEM 5</t>
  </si>
  <si>
    <t>TOTAL ITEM 3</t>
  </si>
  <si>
    <t>TOTAL ITEM 4</t>
  </si>
  <si>
    <t>Supra Estrutura</t>
  </si>
  <si>
    <t>Mês 5</t>
  </si>
  <si>
    <t>Mês 6</t>
  </si>
  <si>
    <t>EMPREENDIMENTO: NOVO PAÇO MUNICIPAL - ETAPA 1 (FUNDAÇÃO E SUPRAESTRUTURA)</t>
  </si>
  <si>
    <t>(41) 3058-0317</t>
  </si>
  <si>
    <t>13.224.674/0001-11</t>
  </si>
  <si>
    <t>Contenda, 01 de julho de 2019.</t>
  </si>
  <si>
    <t>DATA BASE: JUNHO/19</t>
  </si>
  <si>
    <t>Supraestrutura</t>
  </si>
  <si>
    <t>Lema Escadas</t>
  </si>
  <si>
    <t>Alex Stedile</t>
  </si>
  <si>
    <t>COMPOSIÇÃO ORÇAMENTÁRIA - SUPRA ESTRUTURA</t>
  </si>
  <si>
    <t>Cód./</t>
  </si>
  <si>
    <t>Fonte</t>
  </si>
  <si>
    <t>_________________________________</t>
  </si>
  <si>
    <t>FABRICAÇÃO, TRANSPORTE E MONTAGEM DE ESCADA PRÉ-FABRICADA COM 4 LANCES, INCLUÍNDO VIGAS DE SUSTENTAÇÃO E ELEMENTOS DE TRAVAMENTO E APOIO, CONFORME ESPECIFICAÇÕES DE PROJETO.</t>
  </si>
  <si>
    <t>FABRICAÇÃO, TRANSPORTE E MONTAGEM DE EDIFÍCIO EM ESTRUTURA PRÉ-FABRICADA (PILARES, VIGAS, LAJES E ELEMENTOS DE TRAVAMENTO E APOIO), DESCONSIDERANDO ESCADA, COM ÁREA APROX. DE 1429.60M² CONFORME ESPECIFICAÇÕES DE PROJETO.</t>
  </si>
  <si>
    <t>FABRICAÇÃO, TRANSPORTE E MONTAGEM DE EDIFÍCIO EM ESTRUTURA PRÉ-FABRICADA (PILARES, VIGAS, LAJES E ELEMENTOS DE TRAVAMENTO E APOIO), DESCONSIDERANDO ESCADA, COM ÁREA APROX. DE 1429,60M² CONFORME ESPECIFICAÇÕES DE PROJETO.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</si>
</sst>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&quot;( &quot;0&quot; )&quot;"/>
    <numFmt numFmtId="167" formatCode="#,##0.00_ ;\-#,##0.00\ "/>
    <numFmt numFmtId="168" formatCode="&quot;R$&quot;\ #,##0.00;[Red]&quot;R$&quot;\ #,##0.00"/>
    <numFmt numFmtId="169" formatCode="0.00000%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b/>
      <sz val="12"/>
      <name val="Humnst777 Lt BT"/>
      <family val="2"/>
    </font>
    <font>
      <sz val="10"/>
      <name val="Humnst777 Lt BT"/>
      <family val="2"/>
    </font>
    <font>
      <sz val="16"/>
      <name val="Arial"/>
      <family val="2"/>
    </font>
    <font>
      <sz val="20"/>
      <name val="Arial"/>
      <family val="2"/>
    </font>
    <font>
      <sz val="10"/>
      <name val="Arial"/>
      <family val="2"/>
    </font>
    <font>
      <sz val="10"/>
      <color indexed="10"/>
      <name val="Humnst777 Lt BT"/>
      <family val="2"/>
    </font>
    <font>
      <b/>
      <sz val="10"/>
      <name val="Humnst777 Lt BT"/>
      <family val="2"/>
    </font>
    <font>
      <b/>
      <sz val="10"/>
      <color indexed="9"/>
      <name val="Humnst777 Lt BT"/>
      <family val="2"/>
    </font>
    <font>
      <b/>
      <sz val="10"/>
      <color indexed="10"/>
      <name val="Humnst777 Lt BT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0"/>
      <color indexed="9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 style="medium">
        <color indexed="9"/>
      </bottom>
      <diagonal/>
    </border>
    <border>
      <left style="medium">
        <color indexed="9"/>
      </left>
      <right/>
      <top style="thin">
        <color indexed="64"/>
      </top>
      <bottom style="medium">
        <color indexed="9"/>
      </bottom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7">
    <xf numFmtId="0" fontId="0" fillId="0" borderId="0" xfId="0"/>
    <xf numFmtId="0" fontId="7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43" fontId="5" fillId="0" borderId="0" xfId="2" applyFont="1" applyAlignment="1">
      <alignment horizontal="center" vertical="center"/>
    </xf>
    <xf numFmtId="43" fontId="9" fillId="0" borderId="0" xfId="2" applyFont="1" applyAlignment="1">
      <alignment vertical="center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43" fontId="10" fillId="4" borderId="4" xfId="2" applyFont="1" applyFill="1" applyBorder="1" applyAlignment="1">
      <alignment horizontal="center" vertical="center"/>
    </xf>
    <xf numFmtId="43" fontId="11" fillId="0" borderId="0" xfId="2" applyFont="1" applyFill="1" applyAlignment="1">
      <alignment horizontal="center" vertical="center"/>
    </xf>
    <xf numFmtId="43" fontId="12" fillId="0" borderId="0" xfId="2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0" fontId="5" fillId="0" borderId="4" xfId="2" applyNumberFormat="1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164" fontId="5" fillId="0" borderId="0" xfId="3" applyFont="1" applyFill="1" applyBorder="1" applyAlignment="1"/>
    <xf numFmtId="7" fontId="5" fillId="0" borderId="4" xfId="2" applyNumberFormat="1" applyFont="1" applyFill="1" applyBorder="1" applyAlignment="1">
      <alignment horizontal="center" vertical="center"/>
    </xf>
    <xf numFmtId="43" fontId="5" fillId="0" borderId="4" xfId="2" applyFont="1" applyFill="1" applyBorder="1" applyAlignment="1">
      <alignment horizontal="center" vertical="center"/>
    </xf>
    <xf numFmtId="43" fontId="10" fillId="0" borderId="0" xfId="0" applyNumberFormat="1" applyFont="1" applyFill="1" applyAlignment="1">
      <alignment vertical="center"/>
    </xf>
    <xf numFmtId="43" fontId="5" fillId="4" borderId="4" xfId="2" applyFont="1" applyFill="1" applyBorder="1" applyAlignment="1">
      <alignment horizontal="center" vertical="center"/>
    </xf>
    <xf numFmtId="43" fontId="5" fillId="4" borderId="4" xfId="2" applyFont="1" applyFill="1" applyBorder="1" applyAlignment="1">
      <alignment vertical="center"/>
    </xf>
    <xf numFmtId="165" fontId="10" fillId="4" borderId="4" xfId="2" applyNumberFormat="1" applyFont="1" applyFill="1" applyBorder="1" applyAlignment="1">
      <alignment horizontal="center" vertical="center"/>
    </xf>
    <xf numFmtId="43" fontId="10" fillId="4" borderId="4" xfId="2" applyNumberFormat="1" applyFont="1" applyFill="1" applyBorder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10" fontId="5" fillId="4" borderId="4" xfId="0" applyNumberFormat="1" applyFont="1" applyFill="1" applyBorder="1" applyAlignment="1">
      <alignment horizontal="center" vertical="center"/>
    </xf>
    <xf numFmtId="10" fontId="5" fillId="4" borderId="4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top"/>
    </xf>
    <xf numFmtId="10" fontId="5" fillId="0" borderId="0" xfId="0" applyNumberFormat="1" applyFont="1" applyAlignment="1">
      <alignment vertical="top"/>
    </xf>
    <xf numFmtId="10" fontId="5" fillId="0" borderId="0" xfId="0" applyNumberFormat="1" applyFont="1" applyAlignment="1">
      <alignment vertical="top" wrapText="1"/>
    </xf>
    <xf numFmtId="10" fontId="5" fillId="0" borderId="0" xfId="2" applyNumberFormat="1" applyFont="1" applyAlignment="1"/>
    <xf numFmtId="10" fontId="5" fillId="0" borderId="0" xfId="0" applyNumberFormat="1" applyFont="1" applyAlignment="1">
      <alignment vertical="center"/>
    </xf>
    <xf numFmtId="7" fontId="5" fillId="0" borderId="0" xfId="0" applyNumberFormat="1" applyFont="1" applyAlignment="1">
      <alignment vertical="top"/>
    </xf>
    <xf numFmtId="0" fontId="5" fillId="0" borderId="0" xfId="0" applyFont="1"/>
    <xf numFmtId="0" fontId="5" fillId="0" borderId="0" xfId="0" applyFont="1" applyFill="1" applyBorder="1" applyAlignment="1">
      <alignment vertical="top"/>
    </xf>
    <xf numFmtId="43" fontId="5" fillId="0" borderId="0" xfId="0" applyNumberFormat="1" applyFont="1" applyAlignment="1">
      <alignment vertical="center"/>
    </xf>
    <xf numFmtId="0" fontId="10" fillId="0" borderId="0" xfId="0" applyFont="1" applyFill="1" applyBorder="1" applyAlignment="1">
      <alignment horizontal="center" vertical="top"/>
    </xf>
    <xf numFmtId="43" fontId="5" fillId="0" borderId="5" xfId="2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8" xfId="0" applyFont="1" applyBorder="1" applyAlignment="1">
      <alignment vertical="center"/>
    </xf>
    <xf numFmtId="1" fontId="13" fillId="6" borderId="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1" fontId="8" fillId="0" borderId="7" xfId="0" applyNumberFormat="1" applyFont="1" applyFill="1" applyBorder="1" applyAlignment="1" applyProtection="1">
      <alignment horizontal="center"/>
    </xf>
    <xf numFmtId="1" fontId="8" fillId="0" borderId="7" xfId="0" applyNumberFormat="1" applyFont="1" applyBorder="1" applyAlignment="1">
      <alignment horizontal="center"/>
    </xf>
    <xf numFmtId="166" fontId="8" fillId="7" borderId="9" xfId="0" applyNumberFormat="1" applyFont="1" applyFill="1" applyBorder="1" applyAlignment="1" applyProtection="1">
      <alignment horizontal="right" vertical="center"/>
    </xf>
    <xf numFmtId="0" fontId="8" fillId="7" borderId="1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5" xfId="0" applyNumberFormat="1" applyFont="1" applyFill="1" applyBorder="1" applyAlignment="1" applyProtection="1">
      <alignment horizontal="right"/>
    </xf>
    <xf numFmtId="10" fontId="13" fillId="0" borderId="0" xfId="0" applyNumberFormat="1" applyFont="1" applyBorder="1" applyAlignment="1"/>
    <xf numFmtId="0" fontId="13" fillId="0" borderId="16" xfId="0" applyFont="1" applyBorder="1" applyAlignment="1">
      <alignment horizontal="center" vertical="center"/>
    </xf>
    <xf numFmtId="0" fontId="13" fillId="6" borderId="17" xfId="0" applyNumberFormat="1" applyFont="1" applyFill="1" applyBorder="1" applyAlignment="1" applyProtection="1">
      <alignment horizontal="right" vertical="top"/>
      <protection locked="0"/>
    </xf>
    <xf numFmtId="10" fontId="8" fillId="0" borderId="18" xfId="0" applyNumberFormat="1" applyFont="1" applyBorder="1" applyAlignment="1">
      <alignment vertical="top"/>
    </xf>
    <xf numFmtId="0" fontId="13" fillId="0" borderId="1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6" fillId="8" borderId="21" xfId="0" applyFont="1" applyFill="1" applyBorder="1" applyAlignment="1">
      <alignment horizontal="center" vertical="center" wrapText="1"/>
    </xf>
    <xf numFmtId="0" fontId="16" fillId="8" borderId="22" xfId="0" applyFont="1" applyFill="1" applyBorder="1" applyAlignment="1">
      <alignment horizontal="center" vertical="center" wrapText="1"/>
    </xf>
    <xf numFmtId="0" fontId="16" fillId="8" borderId="23" xfId="0" applyFont="1" applyFill="1" applyBorder="1" applyAlignment="1">
      <alignment horizontal="center" vertical="center" wrapText="1"/>
    </xf>
    <xf numFmtId="0" fontId="16" fillId="8" borderId="24" xfId="0" applyFont="1" applyFill="1" applyBorder="1" applyAlignment="1">
      <alignment vertical="center"/>
    </xf>
    <xf numFmtId="10" fontId="17" fillId="0" borderId="21" xfId="0" applyNumberFormat="1" applyFont="1" applyFill="1" applyBorder="1" applyAlignment="1">
      <alignment horizontal="center" vertical="center"/>
    </xf>
    <xf numFmtId="10" fontId="17" fillId="0" borderId="25" xfId="0" applyNumberFormat="1" applyFont="1" applyFill="1" applyBorder="1" applyAlignment="1">
      <alignment horizontal="center" vertical="center"/>
    </xf>
    <xf numFmtId="10" fontId="17" fillId="0" borderId="23" xfId="0" applyNumberFormat="1" applyFont="1" applyFill="1" applyBorder="1" applyAlignment="1">
      <alignment horizontal="center" vertical="center"/>
    </xf>
    <xf numFmtId="10" fontId="18" fillId="9" borderId="26" xfId="0" applyNumberFormat="1" applyFont="1" applyFill="1" applyBorder="1" applyAlignment="1" applyProtection="1">
      <alignment horizontal="center" vertical="center"/>
      <protection locked="0"/>
    </xf>
    <xf numFmtId="10" fontId="17" fillId="0" borderId="27" xfId="0" applyNumberFormat="1" applyFont="1" applyFill="1" applyBorder="1" applyAlignment="1">
      <alignment horizontal="center" vertical="center"/>
    </xf>
    <xf numFmtId="10" fontId="17" fillId="0" borderId="7" xfId="0" applyNumberFormat="1" applyFont="1" applyFill="1" applyBorder="1" applyAlignment="1">
      <alignment horizontal="center" vertical="center"/>
    </xf>
    <xf numFmtId="10" fontId="17" fillId="0" borderId="28" xfId="0" applyNumberFormat="1" applyFont="1" applyFill="1" applyBorder="1" applyAlignment="1">
      <alignment horizontal="center" vertical="center"/>
    </xf>
    <xf numFmtId="10" fontId="18" fillId="9" borderId="29" xfId="0" applyNumberFormat="1" applyFont="1" applyFill="1" applyBorder="1" applyAlignment="1" applyProtection="1">
      <alignment horizontal="center" vertical="center"/>
      <protection locked="0"/>
    </xf>
    <xf numFmtId="10" fontId="17" fillId="0" borderId="30" xfId="0" applyNumberFormat="1" applyFont="1" applyFill="1" applyBorder="1" applyAlignment="1">
      <alignment horizontal="center" vertical="center"/>
    </xf>
    <xf numFmtId="10" fontId="17" fillId="0" borderId="31" xfId="0" applyNumberFormat="1" applyFont="1" applyFill="1" applyBorder="1" applyAlignment="1">
      <alignment horizontal="center" vertical="center"/>
    </xf>
    <xf numFmtId="10" fontId="17" fillId="0" borderId="32" xfId="0" applyNumberFormat="1" applyFont="1" applyFill="1" applyBorder="1" applyAlignment="1">
      <alignment horizontal="center" vertical="center"/>
    </xf>
    <xf numFmtId="10" fontId="16" fillId="9" borderId="33" xfId="0" applyNumberFormat="1" applyFont="1" applyFill="1" applyBorder="1" applyAlignment="1" applyProtection="1">
      <alignment horizontal="center" vertical="center"/>
      <protection locked="0"/>
    </xf>
    <xf numFmtId="10" fontId="18" fillId="0" borderId="35" xfId="0" applyNumberFormat="1" applyFont="1" applyFill="1" applyBorder="1" applyAlignment="1" applyProtection="1">
      <alignment horizontal="center" vertical="center"/>
    </xf>
    <xf numFmtId="10" fontId="16" fillId="0" borderId="4" xfId="0" applyNumberFormat="1" applyFont="1" applyFill="1" applyBorder="1" applyAlignment="1">
      <alignment horizontal="center" vertical="center"/>
    </xf>
    <xf numFmtId="10" fontId="18" fillId="0" borderId="38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21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vertical="center" wrapText="1"/>
    </xf>
    <xf numFmtId="8" fontId="21" fillId="3" borderId="11" xfId="0" applyNumberFormat="1" applyFont="1" applyFill="1" applyBorder="1" applyAlignment="1">
      <alignment horizontal="center" vertical="center" wrapText="1"/>
    </xf>
    <xf numFmtId="44" fontId="21" fillId="0" borderId="11" xfId="1" applyFont="1" applyBorder="1" applyAlignment="1">
      <alignment horizontal="center" vertical="center"/>
    </xf>
    <xf numFmtId="0" fontId="21" fillId="3" borderId="11" xfId="0" applyFont="1" applyFill="1" applyBorder="1" applyAlignment="1">
      <alignment horizontal="center" vertical="center"/>
    </xf>
    <xf numFmtId="8" fontId="21" fillId="0" borderId="11" xfId="0" applyNumberFormat="1" applyFont="1" applyBorder="1" applyAlignment="1">
      <alignment horizontal="center" vertical="center"/>
    </xf>
    <xf numFmtId="44" fontId="21" fillId="3" borderId="11" xfId="1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8" fontId="21" fillId="0" borderId="11" xfId="0" applyNumberFormat="1" applyFont="1" applyBorder="1" applyAlignment="1">
      <alignment vertical="center"/>
    </xf>
    <xf numFmtId="17" fontId="21" fillId="0" borderId="4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0" fontId="25" fillId="10" borderId="4" xfId="0" applyFont="1" applyFill="1" applyBorder="1" applyAlignment="1">
      <alignment horizontal="center" vertical="center"/>
    </xf>
    <xf numFmtId="4" fontId="10" fillId="0" borderId="0" xfId="0" applyNumberFormat="1" applyFont="1" applyAlignment="1">
      <alignment vertical="center"/>
    </xf>
    <xf numFmtId="43" fontId="5" fillId="0" borderId="0" xfId="2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wrapText="1"/>
    </xf>
    <xf numFmtId="43" fontId="10" fillId="0" borderId="0" xfId="2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164" fontId="10" fillId="10" borderId="44" xfId="3" applyFont="1" applyFill="1" applyBorder="1" applyAlignment="1">
      <alignment horizontal="center" vertical="center"/>
    </xf>
    <xf numFmtId="0" fontId="10" fillId="10" borderId="44" xfId="0" applyFont="1" applyFill="1" applyBorder="1" applyAlignment="1">
      <alignment horizontal="center" vertical="center"/>
    </xf>
    <xf numFmtId="43" fontId="10" fillId="10" borderId="45" xfId="2" applyFont="1" applyFill="1" applyBorder="1" applyAlignment="1">
      <alignment horizontal="center" vertical="center"/>
    </xf>
    <xf numFmtId="43" fontId="10" fillId="0" borderId="0" xfId="2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5" borderId="0" xfId="0" applyFont="1" applyFill="1" applyBorder="1" applyAlignment="1">
      <alignment horizontal="center" vertical="center"/>
    </xf>
    <xf numFmtId="49" fontId="10" fillId="5" borderId="0" xfId="0" applyNumberFormat="1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 wrapText="1"/>
    </xf>
    <xf numFmtId="43" fontId="10" fillId="5" borderId="0" xfId="2" applyFont="1" applyFill="1" applyBorder="1" applyAlignment="1">
      <alignment horizontal="right"/>
    </xf>
    <xf numFmtId="164" fontId="10" fillId="5" borderId="0" xfId="3" applyFont="1" applyFill="1" applyBorder="1" applyAlignment="1">
      <alignment horizontal="center" vertical="center"/>
    </xf>
    <xf numFmtId="43" fontId="10" fillId="5" borderId="0" xfId="2" applyFont="1" applyFill="1" applyBorder="1" applyAlignment="1">
      <alignment horizontal="center" vertical="center"/>
    </xf>
    <xf numFmtId="0" fontId="10" fillId="4" borderId="40" xfId="0" applyFont="1" applyFill="1" applyBorder="1" applyAlignment="1">
      <alignment horizontal="center"/>
    </xf>
    <xf numFmtId="43" fontId="5" fillId="0" borderId="0" xfId="2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10" fillId="0" borderId="4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167" fontId="5" fillId="0" borderId="4" xfId="2" applyNumberFormat="1" applyFont="1" applyFill="1" applyBorder="1" applyAlignment="1">
      <alignment horizontal="center" vertical="center"/>
    </xf>
    <xf numFmtId="165" fontId="5" fillId="0" borderId="4" xfId="3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50" xfId="2" applyNumberFormat="1" applyFont="1" applyFill="1" applyBorder="1" applyAlignment="1">
      <alignment horizontal="center" vertical="center"/>
    </xf>
    <xf numFmtId="43" fontId="5" fillId="0" borderId="0" xfId="2" applyFont="1" applyFill="1" applyAlignment="1">
      <alignment horizontal="right" vertical="center"/>
    </xf>
    <xf numFmtId="168" fontId="10" fillId="10" borderId="44" xfId="3" applyNumberFormat="1" applyFont="1" applyFill="1" applyBorder="1" applyAlignment="1"/>
    <xf numFmtId="168" fontId="10" fillId="10" borderId="44" xfId="0" applyNumberFormat="1" applyFont="1" applyFill="1" applyBorder="1" applyAlignment="1"/>
    <xf numFmtId="165" fontId="10" fillId="10" borderId="45" xfId="2" applyNumberFormat="1" applyFont="1" applyFill="1" applyBorder="1" applyAlignment="1">
      <alignment horizontal="right"/>
    </xf>
    <xf numFmtId="164" fontId="10" fillId="0" borderId="0" xfId="3" applyFont="1" applyFill="1" applyBorder="1" applyAlignment="1"/>
    <xf numFmtId="4" fontId="10" fillId="0" borderId="0" xfId="0" applyNumberFormat="1" applyFont="1" applyFill="1" applyBorder="1" applyAlignment="1">
      <alignment vertical="center"/>
    </xf>
    <xf numFmtId="43" fontId="10" fillId="0" borderId="0" xfId="2" applyFont="1" applyFill="1" applyBorder="1" applyAlignment="1">
      <alignment horizontal="right"/>
    </xf>
    <xf numFmtId="0" fontId="10" fillId="10" borderId="40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168" fontId="5" fillId="0" borderId="5" xfId="3" applyNumberFormat="1" applyFont="1" applyFill="1" applyBorder="1" applyAlignment="1">
      <alignment horizontal="center" vertical="center"/>
    </xf>
    <xf numFmtId="168" fontId="5" fillId="0" borderId="4" xfId="3" applyNumberFormat="1" applyFont="1" applyFill="1" applyBorder="1" applyAlignment="1">
      <alignment horizontal="center" vertical="center"/>
    </xf>
    <xf numFmtId="168" fontId="5" fillId="0" borderId="4" xfId="0" applyNumberFormat="1" applyFont="1" applyFill="1" applyBorder="1" applyAlignment="1">
      <alignment horizontal="center" vertical="center"/>
    </xf>
    <xf numFmtId="168" fontId="5" fillId="0" borderId="0" xfId="2" applyNumberFormat="1" applyFont="1" applyFill="1" applyAlignment="1">
      <alignment vertical="center"/>
    </xf>
    <xf numFmtId="167" fontId="5" fillId="0" borderId="5" xfId="2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168" fontId="10" fillId="10" borderId="44" xfId="0" applyNumberFormat="1" applyFont="1" applyFill="1" applyBorder="1" applyAlignment="1">
      <alignment vertical="center"/>
    </xf>
    <xf numFmtId="168" fontId="10" fillId="10" borderId="45" xfId="2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wrapText="1"/>
    </xf>
    <xf numFmtId="43" fontId="5" fillId="0" borderId="0" xfId="2" applyFont="1" applyBorder="1" applyAlignment="1">
      <alignment horizontal="right"/>
    </xf>
    <xf numFmtId="0" fontId="5" fillId="0" borderId="0" xfId="0" applyFont="1" applyBorder="1"/>
    <xf numFmtId="43" fontId="5" fillId="0" borderId="0" xfId="2" applyFont="1"/>
    <xf numFmtId="165" fontId="5" fillId="0" borderId="5" xfId="3" applyNumberFormat="1" applyFont="1" applyFill="1" applyBorder="1" applyAlignment="1">
      <alignment horizontal="center" vertical="center"/>
    </xf>
    <xf numFmtId="7" fontId="10" fillId="10" borderId="44" xfId="3" applyNumberFormat="1" applyFont="1" applyFill="1" applyBorder="1" applyAlignment="1"/>
    <xf numFmtId="7" fontId="10" fillId="10" borderId="44" xfId="0" applyNumberFormat="1" applyFont="1" applyFill="1" applyBorder="1" applyAlignment="1">
      <alignment vertical="center"/>
    </xf>
    <xf numFmtId="165" fontId="10" fillId="10" borderId="44" xfId="3" applyNumberFormat="1" applyFont="1" applyFill="1" applyBorder="1" applyAlignment="1"/>
    <xf numFmtId="165" fontId="10" fillId="10" borderId="44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vertical="center"/>
    </xf>
    <xf numFmtId="43" fontId="5" fillId="0" borderId="0" xfId="2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43" fontId="5" fillId="0" borderId="0" xfId="2" applyFont="1" applyAlignment="1">
      <alignment horizontal="right"/>
    </xf>
    <xf numFmtId="0" fontId="10" fillId="0" borderId="0" xfId="0" applyFont="1" applyFill="1" applyBorder="1" applyAlignment="1">
      <alignment horizontal="right" vertical="top"/>
    </xf>
    <xf numFmtId="165" fontId="10" fillId="0" borderId="0" xfId="3" applyNumberFormat="1" applyFont="1" applyFill="1" applyBorder="1" applyAlignment="1"/>
    <xf numFmtId="165" fontId="10" fillId="0" borderId="0" xfId="0" applyNumberFormat="1" applyFont="1" applyFill="1" applyBorder="1" applyAlignment="1">
      <alignment vertical="center"/>
    </xf>
    <xf numFmtId="165" fontId="10" fillId="0" borderId="0" xfId="2" applyNumberFormat="1" applyFont="1" applyFill="1" applyBorder="1" applyAlignment="1">
      <alignment horizontal="right"/>
    </xf>
    <xf numFmtId="0" fontId="10" fillId="10" borderId="65" xfId="0" applyFont="1" applyFill="1" applyBorder="1" applyAlignment="1">
      <alignment horizontal="center" vertical="top"/>
    </xf>
    <xf numFmtId="165" fontId="10" fillId="10" borderId="62" xfId="3" applyNumberFormat="1" applyFont="1" applyFill="1" applyBorder="1" applyAlignment="1"/>
    <xf numFmtId="165" fontId="10" fillId="10" borderId="62" xfId="0" applyNumberFormat="1" applyFont="1" applyFill="1" applyBorder="1" applyAlignment="1">
      <alignment vertical="center"/>
    </xf>
    <xf numFmtId="165" fontId="10" fillId="10" borderId="67" xfId="2" applyNumberFormat="1" applyFont="1" applyFill="1" applyBorder="1" applyAlignment="1">
      <alignment horizontal="right"/>
    </xf>
    <xf numFmtId="165" fontId="5" fillId="0" borderId="50" xfId="3" applyNumberFormat="1" applyFont="1" applyFill="1" applyBorder="1" applyAlignment="1">
      <alignment horizontal="center" vertical="center"/>
    </xf>
    <xf numFmtId="44" fontId="21" fillId="0" borderId="11" xfId="0" applyNumberFormat="1" applyFont="1" applyBorder="1" applyAlignment="1">
      <alignment horizontal="center" vertical="center"/>
    </xf>
    <xf numFmtId="44" fontId="5" fillId="0" borderId="4" xfId="1" applyFont="1" applyFill="1" applyBorder="1" applyAlignment="1">
      <alignment horizontal="center" vertical="center"/>
    </xf>
    <xf numFmtId="44" fontId="0" fillId="0" borderId="0" xfId="0" applyNumberFormat="1"/>
    <xf numFmtId="0" fontId="24" fillId="0" borderId="4" xfId="0" applyFont="1" applyBorder="1" applyAlignment="1">
      <alignment horizontal="center" vertical="center"/>
    </xf>
    <xf numFmtId="9" fontId="5" fillId="4" borderId="4" xfId="4" applyFont="1" applyFill="1" applyBorder="1" applyAlignment="1">
      <alignment horizontal="center" vertical="center" wrapText="1"/>
    </xf>
    <xf numFmtId="43" fontId="5" fillId="0" borderId="4" xfId="2" applyFont="1" applyFill="1" applyBorder="1" applyAlignment="1"/>
    <xf numFmtId="39" fontId="5" fillId="0" borderId="4" xfId="2" applyNumberFormat="1" applyFont="1" applyFill="1" applyBorder="1" applyAlignment="1">
      <alignment horizontal="center" vertical="center"/>
    </xf>
    <xf numFmtId="49" fontId="10" fillId="10" borderId="57" xfId="0" applyNumberFormat="1" applyFont="1" applyFill="1" applyBorder="1" applyAlignment="1">
      <alignment horizontal="center" vertical="center"/>
    </xf>
    <xf numFmtId="49" fontId="10" fillId="10" borderId="62" xfId="0" applyNumberFormat="1" applyFont="1" applyFill="1" applyBorder="1" applyAlignment="1">
      <alignment horizontal="center" vertical="center"/>
    </xf>
    <xf numFmtId="169" fontId="5" fillId="0" borderId="0" xfId="0" applyNumberFormat="1" applyFont="1" applyAlignment="1">
      <alignment vertical="center"/>
    </xf>
    <xf numFmtId="0" fontId="10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22" fillId="0" borderId="3" xfId="0" applyFont="1" applyBorder="1" applyAlignment="1">
      <alignment horizontal="right" vertical="center"/>
    </xf>
    <xf numFmtId="0" fontId="22" fillId="0" borderId="2" xfId="0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0" fontId="22" fillId="10" borderId="4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top"/>
    </xf>
    <xf numFmtId="49" fontId="8" fillId="0" borderId="11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22" fillId="2" borderId="1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10" fillId="10" borderId="58" xfId="0" applyFont="1" applyFill="1" applyBorder="1" applyAlignment="1">
      <alignment horizontal="center" vertical="top" wrapText="1"/>
    </xf>
    <xf numFmtId="0" fontId="10" fillId="10" borderId="55" xfId="0" applyFont="1" applyFill="1" applyBorder="1" applyAlignment="1">
      <alignment horizontal="center" vertical="top" wrapText="1"/>
    </xf>
    <xf numFmtId="0" fontId="10" fillId="10" borderId="66" xfId="0" applyFont="1" applyFill="1" applyBorder="1" applyAlignment="1">
      <alignment horizontal="center" vertical="top" wrapText="1"/>
    </xf>
    <xf numFmtId="0" fontId="10" fillId="10" borderId="60" xfId="0" applyFont="1" applyFill="1" applyBorder="1" applyAlignment="1">
      <alignment horizontal="right" vertical="top"/>
    </xf>
    <xf numFmtId="0" fontId="10" fillId="10" borderId="39" xfId="0" applyFont="1" applyFill="1" applyBorder="1" applyAlignment="1">
      <alignment horizontal="right" vertical="top"/>
    </xf>
    <xf numFmtId="0" fontId="10" fillId="10" borderId="61" xfId="0" applyFont="1" applyFill="1" applyBorder="1" applyAlignment="1">
      <alignment horizontal="right" vertical="top"/>
    </xf>
    <xf numFmtId="0" fontId="10" fillId="10" borderId="51" xfId="0" applyFont="1" applyFill="1" applyBorder="1" applyAlignment="1">
      <alignment horizontal="right" vertical="top"/>
    </xf>
    <xf numFmtId="0" fontId="10" fillId="10" borderId="52" xfId="0" applyFont="1" applyFill="1" applyBorder="1" applyAlignment="1">
      <alignment horizontal="right" vertical="top"/>
    </xf>
    <xf numFmtId="0" fontId="10" fillId="10" borderId="53" xfId="0" applyFont="1" applyFill="1" applyBorder="1" applyAlignment="1">
      <alignment horizontal="right" vertical="top"/>
    </xf>
    <xf numFmtId="0" fontId="10" fillId="10" borderId="46" xfId="0" applyFont="1" applyFill="1" applyBorder="1" applyAlignment="1">
      <alignment horizontal="center" vertical="top" wrapText="1"/>
    </xf>
    <xf numFmtId="0" fontId="10" fillId="10" borderId="47" xfId="0" applyFont="1" applyFill="1" applyBorder="1" applyAlignment="1">
      <alignment horizontal="center" vertical="top" wrapText="1"/>
    </xf>
    <xf numFmtId="0" fontId="10" fillId="10" borderId="48" xfId="0" applyFont="1" applyFill="1" applyBorder="1" applyAlignment="1">
      <alignment horizontal="center" vertical="top" wrapText="1"/>
    </xf>
    <xf numFmtId="0" fontId="13" fillId="10" borderId="54" xfId="0" applyFont="1" applyFill="1" applyBorder="1" applyAlignment="1">
      <alignment horizontal="center" vertical="center"/>
    </xf>
    <xf numFmtId="0" fontId="13" fillId="10" borderId="55" xfId="0" applyFont="1" applyFill="1" applyBorder="1" applyAlignment="1">
      <alignment horizontal="center" vertical="center"/>
    </xf>
    <xf numFmtId="0" fontId="13" fillId="10" borderId="56" xfId="0" applyFont="1" applyFill="1" applyBorder="1" applyAlignment="1">
      <alignment horizontal="center" vertical="center"/>
    </xf>
    <xf numFmtId="0" fontId="13" fillId="10" borderId="60" xfId="0" applyFont="1" applyFill="1" applyBorder="1" applyAlignment="1">
      <alignment horizontal="center" vertical="center"/>
    </xf>
    <xf numFmtId="0" fontId="13" fillId="10" borderId="39" xfId="0" applyFont="1" applyFill="1" applyBorder="1" applyAlignment="1">
      <alignment horizontal="center" vertical="center"/>
    </xf>
    <xf numFmtId="0" fontId="13" fillId="10" borderId="61" xfId="0" applyFont="1" applyFill="1" applyBorder="1" applyAlignment="1">
      <alignment horizontal="center" vertical="center"/>
    </xf>
    <xf numFmtId="165" fontId="13" fillId="10" borderId="57" xfId="2" applyNumberFormat="1" applyFont="1" applyFill="1" applyBorder="1" applyAlignment="1">
      <alignment horizontal="center" vertical="center"/>
    </xf>
    <xf numFmtId="165" fontId="13" fillId="10" borderId="62" xfId="2" applyNumberFormat="1" applyFont="1" applyFill="1" applyBorder="1" applyAlignment="1">
      <alignment horizontal="center" vertical="center"/>
    </xf>
    <xf numFmtId="165" fontId="13" fillId="10" borderId="58" xfId="2" applyNumberFormat="1" applyFont="1" applyFill="1" applyBorder="1" applyAlignment="1">
      <alignment horizontal="center" vertical="center"/>
    </xf>
    <xf numFmtId="165" fontId="13" fillId="10" borderId="63" xfId="2" applyNumberFormat="1" applyFont="1" applyFill="1" applyBorder="1" applyAlignment="1">
      <alignment horizontal="center" vertical="center"/>
    </xf>
    <xf numFmtId="165" fontId="13" fillId="10" borderId="59" xfId="2" applyNumberFormat="1" applyFont="1" applyFill="1" applyBorder="1" applyAlignment="1">
      <alignment horizontal="center" vertical="center"/>
    </xf>
    <xf numFmtId="43" fontId="13" fillId="10" borderId="64" xfId="2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top"/>
    </xf>
    <xf numFmtId="0" fontId="10" fillId="10" borderId="40" xfId="0" applyFont="1" applyFill="1" applyBorder="1" applyAlignment="1">
      <alignment horizontal="center" vertical="center"/>
    </xf>
    <xf numFmtId="0" fontId="10" fillId="10" borderId="43" xfId="0" applyFont="1" applyFill="1" applyBorder="1" applyAlignment="1">
      <alignment horizontal="center" vertical="center"/>
    </xf>
    <xf numFmtId="0" fontId="10" fillId="10" borderId="41" xfId="0" applyFont="1" applyFill="1" applyBorder="1" applyAlignment="1">
      <alignment horizontal="center" vertical="center" wrapText="1"/>
    </xf>
    <xf numFmtId="0" fontId="10" fillId="10" borderId="44" xfId="0" applyFont="1" applyFill="1" applyBorder="1" applyAlignment="1">
      <alignment horizontal="center" vertical="center" wrapText="1"/>
    </xf>
    <xf numFmtId="43" fontId="10" fillId="10" borderId="41" xfId="2" applyFont="1" applyFill="1" applyBorder="1" applyAlignment="1">
      <alignment horizontal="center" vertical="center"/>
    </xf>
    <xf numFmtId="43" fontId="10" fillId="10" borderId="44" xfId="2" applyFont="1" applyFill="1" applyBorder="1" applyAlignment="1">
      <alignment horizontal="center" vertical="center"/>
    </xf>
    <xf numFmtId="0" fontId="10" fillId="10" borderId="41" xfId="0" applyFont="1" applyFill="1" applyBorder="1" applyAlignment="1">
      <alignment horizontal="center" vertical="center"/>
    </xf>
    <xf numFmtId="0" fontId="10" fillId="10" borderId="44" xfId="0" applyFont="1" applyFill="1" applyBorder="1" applyAlignment="1">
      <alignment horizontal="center" vertical="center"/>
    </xf>
    <xf numFmtId="164" fontId="10" fillId="10" borderId="41" xfId="3" applyFont="1" applyFill="1" applyBorder="1" applyAlignment="1">
      <alignment horizontal="center" vertical="center"/>
    </xf>
    <xf numFmtId="164" fontId="10" fillId="10" borderId="42" xfId="3" applyFont="1" applyFill="1" applyBorder="1" applyAlignment="1">
      <alignment horizontal="center" vertical="center"/>
    </xf>
    <xf numFmtId="0" fontId="10" fillId="4" borderId="46" xfId="0" applyFont="1" applyFill="1" applyBorder="1" applyAlignment="1">
      <alignment horizontal="center" wrapText="1"/>
    </xf>
    <xf numFmtId="0" fontId="10" fillId="4" borderId="47" xfId="0" applyFont="1" applyFill="1" applyBorder="1" applyAlignment="1">
      <alignment horizontal="center" wrapText="1"/>
    </xf>
    <xf numFmtId="0" fontId="10" fillId="4" borderId="48" xfId="0" applyFont="1" applyFill="1" applyBorder="1" applyAlignment="1">
      <alignment horizontal="center" wrapText="1"/>
    </xf>
    <xf numFmtId="0" fontId="10" fillId="10" borderId="51" xfId="0" applyFont="1" applyFill="1" applyBorder="1" applyAlignment="1">
      <alignment horizontal="right"/>
    </xf>
    <xf numFmtId="0" fontId="10" fillId="10" borderId="52" xfId="0" applyFont="1" applyFill="1" applyBorder="1" applyAlignment="1">
      <alignment horizontal="right"/>
    </xf>
    <xf numFmtId="0" fontId="10" fillId="10" borderId="53" xfId="0" applyFont="1" applyFill="1" applyBorder="1" applyAlignment="1">
      <alignment horizontal="right"/>
    </xf>
    <xf numFmtId="0" fontId="5" fillId="5" borderId="5" xfId="2" applyNumberFormat="1" applyFont="1" applyFill="1" applyBorder="1" applyAlignment="1">
      <alignment horizontal="center" vertical="center"/>
    </xf>
    <xf numFmtId="0" fontId="5" fillId="5" borderId="6" xfId="2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43" fontId="5" fillId="0" borderId="5" xfId="2" applyFont="1" applyFill="1" applyBorder="1" applyAlignment="1">
      <alignment horizontal="center" vertical="center"/>
    </xf>
    <xf numFmtId="43" fontId="5" fillId="0" borderId="6" xfId="2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10" fillId="4" borderId="4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49" fontId="5" fillId="0" borderId="68" xfId="0" applyNumberFormat="1" applyFont="1" applyBorder="1" applyAlignment="1">
      <alignment horizontal="center" vertical="top"/>
    </xf>
    <xf numFmtId="49" fontId="5" fillId="0" borderId="69" xfId="0" applyNumberFormat="1" applyFont="1" applyBorder="1" applyAlignment="1">
      <alignment horizontal="center" vertical="top"/>
    </xf>
    <xf numFmtId="49" fontId="5" fillId="0" borderId="70" xfId="0" applyNumberFormat="1" applyFont="1" applyBorder="1" applyAlignment="1">
      <alignment horizontal="center" vertical="top"/>
    </xf>
    <xf numFmtId="10" fontId="5" fillId="0" borderId="5" xfId="2" applyNumberFormat="1" applyFont="1" applyFill="1" applyBorder="1" applyAlignment="1">
      <alignment horizontal="center" vertical="center"/>
    </xf>
    <xf numFmtId="10" fontId="5" fillId="0" borderId="6" xfId="2" applyNumberFormat="1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vertical="center"/>
    </xf>
    <xf numFmtId="0" fontId="15" fillId="0" borderId="35" xfId="0" applyFont="1" applyFill="1" applyBorder="1" applyAlignment="1">
      <alignment vertical="center"/>
    </xf>
    <xf numFmtId="9" fontId="8" fillId="7" borderId="2" xfId="4" applyFont="1" applyFill="1" applyBorder="1" applyAlignment="1">
      <alignment horizontal="center" vertical="center"/>
    </xf>
    <xf numFmtId="9" fontId="8" fillId="7" borderId="1" xfId="4" applyFont="1" applyFill="1" applyBorder="1" applyAlignment="1">
      <alignment horizontal="center" vertical="center"/>
    </xf>
    <xf numFmtId="10" fontId="13" fillId="0" borderId="12" xfId="0" applyNumberFormat="1" applyFont="1" applyBorder="1" applyAlignment="1">
      <alignment horizontal="distributed" vertical="top"/>
    </xf>
    <xf numFmtId="0" fontId="13" fillId="0" borderId="13" xfId="0" applyFont="1" applyBorder="1" applyAlignment="1">
      <alignment horizontal="distributed" vertical="top"/>
    </xf>
    <xf numFmtId="0" fontId="13" fillId="0" borderId="14" xfId="0" applyFont="1" applyBorder="1" applyAlignment="1">
      <alignment horizontal="distributed" vertical="top"/>
    </xf>
    <xf numFmtId="0" fontId="16" fillId="8" borderId="20" xfId="0" applyFont="1" applyFill="1" applyBorder="1" applyAlignment="1">
      <alignment horizontal="center" vertical="center"/>
    </xf>
    <xf numFmtId="0" fontId="16" fillId="8" borderId="24" xfId="0" applyFont="1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16" fillId="8" borderId="34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3" fillId="6" borderId="7" xfId="0" applyFont="1" applyFill="1" applyBorder="1" applyAlignment="1" applyProtection="1">
      <alignment vertical="center"/>
      <protection locked="0"/>
    </xf>
    <xf numFmtId="10" fontId="8" fillId="7" borderId="3" xfId="0" applyNumberFormat="1" applyFont="1" applyFill="1" applyBorder="1" applyAlignment="1">
      <alignment horizontal="justify" vertical="top" wrapText="1"/>
    </xf>
    <xf numFmtId="10" fontId="8" fillId="7" borderId="2" xfId="0" applyNumberFormat="1" applyFont="1" applyFill="1" applyBorder="1" applyAlignment="1">
      <alignment horizontal="justify" vertical="top" wrapText="1"/>
    </xf>
    <xf numFmtId="10" fontId="8" fillId="7" borderId="1" xfId="0" applyNumberFormat="1" applyFont="1" applyFill="1" applyBorder="1" applyAlignment="1">
      <alignment horizontal="justify" vertical="top" wrapText="1"/>
    </xf>
    <xf numFmtId="9" fontId="8" fillId="7" borderId="0" xfId="4" applyFont="1" applyFill="1" applyBorder="1" applyAlignment="1">
      <alignment horizontal="center" vertical="center"/>
    </xf>
    <xf numFmtId="9" fontId="8" fillId="7" borderId="10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4" xfId="0" applyFont="1" applyBorder="1" applyAlignment="1">
      <alignment vertical="center"/>
    </xf>
    <xf numFmtId="0" fontId="18" fillId="0" borderId="36" xfId="0" applyFont="1" applyBorder="1" applyAlignment="1">
      <alignment vertical="center"/>
    </xf>
    <xf numFmtId="0" fontId="18" fillId="0" borderId="37" xfId="0" applyFont="1" applyBorder="1" applyAlignment="1">
      <alignment vertical="center"/>
    </xf>
    <xf numFmtId="0" fontId="17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/>
    </xf>
    <xf numFmtId="0" fontId="20" fillId="0" borderId="0" xfId="0" applyFont="1" applyAlignment="1">
      <alignment vertical="center"/>
    </xf>
  </cellXfs>
  <cellStyles count="5">
    <cellStyle name="Moeda" xfId="1" builtinId="4"/>
    <cellStyle name="Normal" xfId="0" builtinId="0"/>
    <cellStyle name="Porcentagem" xfId="4" builtinId="5"/>
    <cellStyle name="Separador de milhares_Plan1" xfId="3"/>
    <cellStyle name="Vírgula" xfId="2" builtinId="3"/>
  </cellStyles>
  <dxfs count="14"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42"/>
        </patternFill>
      </fill>
      <border>
        <left style="hair">
          <color indexed="64"/>
        </left>
        <right style="thin">
          <color indexed="64"/>
        </right>
        <top style="hair">
          <color indexed="64"/>
        </top>
        <bottom style="thin">
          <color indexed="64"/>
        </bottom>
      </border>
    </dxf>
    <dxf>
      <font>
        <condense val="0"/>
        <extend val="0"/>
        <color auto="1"/>
      </font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</font>
    </dxf>
    <dxf>
      <font>
        <condense val="0"/>
        <extend val="0"/>
      </font>
    </dxf>
    <dxf>
      <font>
        <b/>
        <i val="0"/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455542</xdr:colOff>
      <xdr:row>0</xdr:row>
      <xdr:rowOff>16330</xdr:rowOff>
    </xdr:from>
    <xdr:to>
      <xdr:col>1</xdr:col>
      <xdr:colOff>621195</xdr:colOff>
      <xdr:row>0</xdr:row>
      <xdr:rowOff>667470</xdr:rowOff>
    </xdr:to>
    <xdr:pic>
      <xdr:nvPicPr>
        <xdr:cNvPr id="3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542" y="16330"/>
          <a:ext cx="786849" cy="651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272143</xdr:colOff>
      <xdr:row>0</xdr:row>
      <xdr:rowOff>66675</xdr:rowOff>
    </xdr:from>
    <xdr:to>
      <xdr:col>2</xdr:col>
      <xdr:colOff>626703</xdr:colOff>
      <xdr:row>0</xdr:row>
      <xdr:rowOff>898071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107" y="66675"/>
          <a:ext cx="898846" cy="8313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95250</xdr:rowOff>
    </xdr:from>
    <xdr:to>
      <xdr:col>1</xdr:col>
      <xdr:colOff>942974</xdr:colOff>
      <xdr:row>0</xdr:row>
      <xdr:rowOff>1089169</xdr:rowOff>
    </xdr:to>
    <xdr:pic>
      <xdr:nvPicPr>
        <xdr:cNvPr id="3" name="Picture 7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95250"/>
          <a:ext cx="923925" cy="9939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0</xdr:row>
          <xdr:rowOff>28575</xdr:rowOff>
        </xdr:from>
        <xdr:to>
          <xdr:col>2</xdr:col>
          <xdr:colOff>190500</xdr:colOff>
          <xdr:row>1</xdr:row>
          <xdr:rowOff>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t-BR" sz="12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IMPRIMIR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1\Engenharia\Ovidio\RUA%20IZIDIO%20SICURO\BDI%20modelo%20sem%20desonera&#231;&#227;o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BDI 2622_2013_TCU"/>
      <sheetName val="BDI modelo sem desoneração2017"/>
    </sheetNames>
    <definedNames>
      <definedName name="BDI"/>
    </definedNames>
    <sheetDataSet>
      <sheetData sheetId="0"/>
      <sheetData sheetId="1">
        <row r="3">
          <cell r="G3">
            <v>3.7999999999999999E-2</v>
          </cell>
          <cell r="H3">
            <v>4.0099999999999997E-2</v>
          </cell>
          <cell r="I3">
            <v>4.6699999999999998E-2</v>
          </cell>
        </row>
        <row r="4">
          <cell r="G4">
            <v>3.2000000000000002E-3</v>
          </cell>
          <cell r="H4">
            <v>4.0000000000000001E-3</v>
          </cell>
          <cell r="I4">
            <v>7.4000000000000003E-3</v>
          </cell>
        </row>
        <row r="5">
          <cell r="G5">
            <v>5.0000000000000001E-3</v>
          </cell>
          <cell r="H5">
            <v>5.5999999999999999E-3</v>
          </cell>
          <cell r="I5">
            <v>9.7000000000000003E-3</v>
          </cell>
        </row>
        <row r="6">
          <cell r="G6">
            <v>1.0200000000000001E-2</v>
          </cell>
          <cell r="H6">
            <v>1.11E-2</v>
          </cell>
          <cell r="I6">
            <v>1.21E-2</v>
          </cell>
        </row>
        <row r="7">
          <cell r="G7">
            <v>6.6400000000000001E-2</v>
          </cell>
          <cell r="H7">
            <v>7.2999999999999995E-2</v>
          </cell>
          <cell r="I7">
            <v>8.6900000000000005E-2</v>
          </cell>
        </row>
        <row r="12">
          <cell r="K12">
            <v>0.24</v>
          </cell>
        </row>
        <row r="13">
          <cell r="K13">
            <v>0.24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="115" zoomScaleNormal="115" workbookViewId="0">
      <selection activeCell="B8" sqref="B8"/>
    </sheetView>
  </sheetViews>
  <sheetFormatPr defaultRowHeight="15"/>
  <cols>
    <col min="1" max="1" width="9.28515625" bestFit="1" customWidth="1"/>
    <col min="2" max="2" width="30.85546875" bestFit="1" customWidth="1"/>
    <col min="3" max="3" width="6.7109375" customWidth="1"/>
    <col min="4" max="4" width="14.7109375" customWidth="1"/>
    <col min="5" max="5" width="17.140625" customWidth="1"/>
    <col min="6" max="6" width="18.5703125" customWidth="1"/>
    <col min="7" max="7" width="14.7109375" customWidth="1"/>
    <col min="8" max="8" width="13.42578125" customWidth="1"/>
    <col min="11" max="11" width="14.42578125" bestFit="1" customWidth="1"/>
  </cols>
  <sheetData>
    <row r="1" spans="1:11" ht="52.5" customHeight="1" thickBot="1">
      <c r="A1" s="195" t="s">
        <v>6</v>
      </c>
      <c r="B1" s="195"/>
      <c r="C1" s="195"/>
      <c r="D1" s="195"/>
      <c r="E1" s="195"/>
      <c r="F1" s="195"/>
      <c r="G1" s="195"/>
      <c r="H1" s="195"/>
    </row>
    <row r="2" spans="1:11" ht="13.5" customHeight="1" thickBot="1">
      <c r="A2" s="196" t="s">
        <v>184</v>
      </c>
      <c r="B2" s="196"/>
      <c r="C2" s="196"/>
      <c r="D2" s="196"/>
      <c r="E2" s="196"/>
      <c r="F2" s="196"/>
      <c r="G2" s="196"/>
      <c r="H2" s="196"/>
    </row>
    <row r="3" spans="1:11" ht="0.75" hidden="1" customHeight="1" thickBot="1">
      <c r="A3" s="196"/>
      <c r="B3" s="196"/>
      <c r="C3" s="196"/>
      <c r="D3" s="196"/>
      <c r="E3" s="196"/>
      <c r="F3" s="196"/>
      <c r="G3" s="196"/>
      <c r="H3" s="196"/>
    </row>
    <row r="4" spans="1:11" ht="14.25" customHeight="1" thickBot="1">
      <c r="A4" s="197" t="s">
        <v>8</v>
      </c>
      <c r="B4" s="197"/>
      <c r="C4" s="197"/>
      <c r="D4" s="197"/>
      <c r="E4" s="197"/>
      <c r="F4" s="197"/>
      <c r="G4" s="197"/>
      <c r="H4" s="197"/>
    </row>
    <row r="5" spans="1:11" ht="11.25" customHeight="1" thickBot="1">
      <c r="A5" s="198" t="s">
        <v>70</v>
      </c>
      <c r="B5" s="198"/>
      <c r="C5" s="198"/>
      <c r="D5" s="198"/>
      <c r="E5" s="198"/>
      <c r="F5" s="198"/>
      <c r="G5" s="198"/>
      <c r="H5" s="198"/>
    </row>
    <row r="6" spans="1:11" ht="15.75" thickBot="1">
      <c r="A6" s="200" t="s">
        <v>75</v>
      </c>
      <c r="B6" s="200" t="s">
        <v>0</v>
      </c>
      <c r="C6" s="200" t="s">
        <v>1</v>
      </c>
      <c r="D6" s="200" t="s">
        <v>2</v>
      </c>
      <c r="E6" s="200"/>
      <c r="F6" s="200"/>
      <c r="G6" s="200"/>
      <c r="H6" s="200" t="s">
        <v>72</v>
      </c>
    </row>
    <row r="7" spans="1:11" ht="23.25" customHeight="1" thickBot="1">
      <c r="A7" s="200"/>
      <c r="B7" s="200"/>
      <c r="C7" s="200"/>
      <c r="D7" s="91" t="s">
        <v>5</v>
      </c>
      <c r="E7" s="91" t="s">
        <v>4</v>
      </c>
      <c r="F7" s="91" t="s">
        <v>3</v>
      </c>
      <c r="G7" s="91" t="s">
        <v>182</v>
      </c>
      <c r="H7" s="200"/>
    </row>
    <row r="8" spans="1:11" ht="118.5" customHeight="1" thickBot="1">
      <c r="A8" s="84" t="s">
        <v>160</v>
      </c>
      <c r="B8" s="85" t="s">
        <v>190</v>
      </c>
      <c r="C8" s="84" t="s">
        <v>1</v>
      </c>
      <c r="D8" s="86">
        <v>444404</v>
      </c>
      <c r="E8" s="87">
        <v>525000</v>
      </c>
      <c r="F8" s="90">
        <v>575729</v>
      </c>
      <c r="G8" s="88"/>
      <c r="H8" s="89">
        <f>MEDIAN(D8:G8)</f>
        <v>525000</v>
      </c>
      <c r="K8" s="177"/>
    </row>
    <row r="9" spans="1:11" ht="102.75" thickBot="1">
      <c r="A9" s="84" t="s">
        <v>162</v>
      </c>
      <c r="B9" s="85" t="s">
        <v>188</v>
      </c>
      <c r="C9" s="84" t="s">
        <v>1</v>
      </c>
      <c r="D9" s="90">
        <v>31686</v>
      </c>
      <c r="E9" s="87"/>
      <c r="F9" s="87">
        <v>29510</v>
      </c>
      <c r="G9" s="90">
        <v>26383.03</v>
      </c>
      <c r="H9" s="175">
        <f>MEDIAN(D9:G9)</f>
        <v>29510</v>
      </c>
    </row>
    <row r="10" spans="1:11" ht="15.75" thickBot="1">
      <c r="A10" s="188" t="s">
        <v>73</v>
      </c>
      <c r="B10" s="189"/>
      <c r="C10" s="189"/>
      <c r="D10" s="189"/>
      <c r="E10" s="189"/>
      <c r="F10" s="189"/>
      <c r="G10" s="190"/>
      <c r="H10" s="94">
        <f>SUM(H8:H9)</f>
        <v>554510</v>
      </c>
    </row>
    <row r="11" spans="1:11" ht="5.25" customHeight="1">
      <c r="A11" s="92"/>
      <c r="B11" s="93"/>
      <c r="C11" s="93"/>
      <c r="D11" s="93"/>
      <c r="E11" s="93"/>
      <c r="F11" s="93"/>
      <c r="G11" s="93"/>
      <c r="H11" s="93"/>
    </row>
    <row r="12" spans="1:11" ht="12" customHeight="1">
      <c r="A12" s="191" t="s">
        <v>76</v>
      </c>
      <c r="B12" s="191"/>
      <c r="C12" s="191"/>
      <c r="D12" s="191"/>
      <c r="E12" s="191"/>
      <c r="F12" s="191"/>
      <c r="G12" s="191"/>
      <c r="H12" s="191"/>
    </row>
    <row r="13" spans="1:11" ht="12" customHeight="1">
      <c r="A13" s="191"/>
      <c r="B13" s="191"/>
      <c r="C13" s="191" t="s">
        <v>85</v>
      </c>
      <c r="D13" s="191"/>
      <c r="E13" s="99" t="s">
        <v>81</v>
      </c>
      <c r="F13" s="98" t="s">
        <v>82</v>
      </c>
      <c r="G13" s="98" t="s">
        <v>83</v>
      </c>
      <c r="H13" s="98" t="s">
        <v>84</v>
      </c>
    </row>
    <row r="14" spans="1:11" ht="12" customHeight="1">
      <c r="A14" s="192" t="s">
        <v>77</v>
      </c>
      <c r="B14" s="192"/>
      <c r="C14" s="193" t="s">
        <v>87</v>
      </c>
      <c r="D14" s="193"/>
      <c r="E14" s="97" t="s">
        <v>88</v>
      </c>
      <c r="F14" s="96" t="s">
        <v>89</v>
      </c>
      <c r="G14" s="97" t="s">
        <v>86</v>
      </c>
      <c r="H14" s="95">
        <v>43617</v>
      </c>
    </row>
    <row r="15" spans="1:11" ht="12" customHeight="1">
      <c r="A15" s="192" t="s">
        <v>78</v>
      </c>
      <c r="B15" s="192"/>
      <c r="C15" s="193" t="s">
        <v>92</v>
      </c>
      <c r="D15" s="193"/>
      <c r="E15" s="97" t="s">
        <v>93</v>
      </c>
      <c r="F15" s="96" t="s">
        <v>90</v>
      </c>
      <c r="G15" s="97" t="s">
        <v>91</v>
      </c>
      <c r="H15" s="95">
        <v>43617</v>
      </c>
    </row>
    <row r="16" spans="1:11" ht="12" customHeight="1">
      <c r="A16" s="192" t="s">
        <v>79</v>
      </c>
      <c r="B16" s="192"/>
      <c r="C16" s="193" t="s">
        <v>3</v>
      </c>
      <c r="D16" s="193"/>
      <c r="E16" s="96" t="s">
        <v>96</v>
      </c>
      <c r="F16" s="96" t="s">
        <v>94</v>
      </c>
      <c r="G16" s="97" t="s">
        <v>95</v>
      </c>
      <c r="H16" s="95">
        <v>43617</v>
      </c>
    </row>
    <row r="17" spans="1:8" ht="12" customHeight="1">
      <c r="A17" s="192" t="s">
        <v>80</v>
      </c>
      <c r="B17" s="192"/>
      <c r="C17" s="194" t="s">
        <v>182</v>
      </c>
      <c r="D17" s="194"/>
      <c r="E17" s="178" t="s">
        <v>178</v>
      </c>
      <c r="F17" s="97" t="s">
        <v>183</v>
      </c>
      <c r="G17" s="178" t="s">
        <v>177</v>
      </c>
      <c r="H17" s="95">
        <v>43617</v>
      </c>
    </row>
    <row r="18" spans="1:8" ht="0.75" customHeight="1"/>
    <row r="19" spans="1:8" ht="12" customHeight="1">
      <c r="A19" s="199" t="s">
        <v>27</v>
      </c>
      <c r="B19" s="199"/>
      <c r="C19" s="199"/>
      <c r="D19" s="199"/>
      <c r="E19" s="199"/>
      <c r="F19" s="199"/>
      <c r="G19" s="199"/>
      <c r="H19" s="199"/>
    </row>
    <row r="20" spans="1:8" ht="21.75" customHeight="1">
      <c r="A20" s="185" t="s">
        <v>23</v>
      </c>
      <c r="B20" s="185"/>
      <c r="C20" s="185"/>
      <c r="D20" s="185"/>
      <c r="E20" s="185"/>
      <c r="F20" s="185"/>
      <c r="G20" s="185"/>
      <c r="H20" s="185"/>
    </row>
    <row r="21" spans="1:8" ht="12.95" customHeight="1">
      <c r="A21" s="186" t="s">
        <v>24</v>
      </c>
      <c r="B21" s="186"/>
      <c r="C21" s="186"/>
      <c r="D21" s="186"/>
      <c r="E21" s="186"/>
      <c r="F21" s="186"/>
      <c r="G21" s="186"/>
      <c r="H21" s="186"/>
    </row>
    <row r="22" spans="1:8" ht="12.95" customHeight="1">
      <c r="A22" s="187" t="s">
        <v>25</v>
      </c>
      <c r="B22" s="187"/>
      <c r="C22" s="187"/>
      <c r="D22" s="187"/>
      <c r="E22" s="187"/>
      <c r="F22" s="187"/>
      <c r="G22" s="187"/>
      <c r="H22" s="187"/>
    </row>
    <row r="23" spans="1:8" ht="12.95" customHeight="1">
      <c r="A23" s="187" t="s">
        <v>26</v>
      </c>
      <c r="B23" s="187"/>
      <c r="C23" s="187"/>
      <c r="D23" s="187"/>
      <c r="E23" s="187"/>
      <c r="F23" s="187"/>
      <c r="G23" s="187"/>
      <c r="H23" s="187"/>
    </row>
    <row r="24" spans="1:8">
      <c r="A24" s="33"/>
      <c r="B24" s="33"/>
      <c r="C24" s="33"/>
      <c r="D24" s="33"/>
      <c r="E24" s="33"/>
      <c r="F24" s="33"/>
      <c r="G24" s="33"/>
    </row>
    <row r="25" spans="1:8">
      <c r="A25" s="32"/>
      <c r="B25" s="32"/>
      <c r="C25" s="32"/>
      <c r="D25" s="32"/>
      <c r="E25" s="32"/>
      <c r="F25" s="32"/>
      <c r="G25" s="32"/>
    </row>
    <row r="26" spans="1:8">
      <c r="A26" s="32"/>
      <c r="B26" s="32"/>
      <c r="C26" s="32"/>
      <c r="D26" s="32"/>
      <c r="E26" s="32"/>
      <c r="F26" s="32"/>
      <c r="G26" s="32"/>
    </row>
  </sheetData>
  <mergeCells count="26">
    <mergeCell ref="A1:H1"/>
    <mergeCell ref="A2:H3"/>
    <mergeCell ref="A4:H4"/>
    <mergeCell ref="A5:H5"/>
    <mergeCell ref="A19:H19"/>
    <mergeCell ref="A13:B13"/>
    <mergeCell ref="H6:H7"/>
    <mergeCell ref="D6:G6"/>
    <mergeCell ref="B6:B7"/>
    <mergeCell ref="A6:A7"/>
    <mergeCell ref="C6:C7"/>
    <mergeCell ref="A20:H20"/>
    <mergeCell ref="A21:H21"/>
    <mergeCell ref="A22:H22"/>
    <mergeCell ref="A23:H23"/>
    <mergeCell ref="A10:G10"/>
    <mergeCell ref="A12:H12"/>
    <mergeCell ref="A14:B14"/>
    <mergeCell ref="A15:B15"/>
    <mergeCell ref="A16:B16"/>
    <mergeCell ref="A17:B17"/>
    <mergeCell ref="C13:D13"/>
    <mergeCell ref="C14:D14"/>
    <mergeCell ref="C15:D15"/>
    <mergeCell ref="C16:D16"/>
    <mergeCell ref="C17:D17"/>
  </mergeCells>
  <pageMargins left="0.25" right="0.25" top="0.75" bottom="0.75" header="0.3" footer="0.3"/>
  <pageSetup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tabSelected="1" topLeftCell="A46" zoomScaleNormal="100" workbookViewId="0">
      <selection activeCell="C50" sqref="C50"/>
    </sheetView>
  </sheetViews>
  <sheetFormatPr defaultRowHeight="12.75"/>
  <cols>
    <col min="1" max="1" width="4.7109375" style="163" customWidth="1"/>
    <col min="2" max="2" width="8.140625" style="163" customWidth="1"/>
    <col min="3" max="3" width="51" style="164" customWidth="1"/>
    <col min="4" max="4" width="9.28515625" style="165" bestFit="1" customWidth="1"/>
    <col min="5" max="5" width="5.42578125" style="163" bestFit="1" customWidth="1"/>
    <col min="6" max="6" width="10" style="32" bestFit="1" customWidth="1"/>
    <col min="7" max="7" width="16.28515625" style="32" customWidth="1"/>
    <col min="8" max="8" width="14.85546875" style="32" customWidth="1"/>
    <col min="9" max="9" width="15.5703125" style="165" customWidth="1"/>
    <col min="10" max="10" width="72.28515625" style="151" customWidth="1"/>
    <col min="11" max="11" width="9.140625" style="32"/>
    <col min="12" max="12" width="11.28515625" style="32" bestFit="1" customWidth="1"/>
    <col min="13" max="256" width="9.140625" style="32"/>
    <col min="257" max="257" width="5.140625" style="32" customWidth="1"/>
    <col min="258" max="258" width="12.140625" style="32" customWidth="1"/>
    <col min="259" max="259" width="51" style="32" customWidth="1"/>
    <col min="260" max="260" width="9.5703125" style="32" customWidth="1"/>
    <col min="261" max="261" width="4.140625" style="32" customWidth="1"/>
    <col min="262" max="262" width="10.42578125" style="32" bestFit="1" customWidth="1"/>
    <col min="263" max="263" width="14.42578125" style="32" bestFit="1" customWidth="1"/>
    <col min="264" max="264" width="13.5703125" style="32" bestFit="1" customWidth="1"/>
    <col min="265" max="265" width="13.140625" style="32" customWidth="1"/>
    <col min="266" max="266" width="72.28515625" style="32" customWidth="1"/>
    <col min="267" max="267" width="9.140625" style="32"/>
    <col min="268" max="268" width="11.28515625" style="32" bestFit="1" customWidth="1"/>
    <col min="269" max="512" width="9.140625" style="32"/>
    <col min="513" max="513" width="5.140625" style="32" customWidth="1"/>
    <col min="514" max="514" width="12.140625" style="32" customWidth="1"/>
    <col min="515" max="515" width="51" style="32" customWidth="1"/>
    <col min="516" max="516" width="9.5703125" style="32" customWidth="1"/>
    <col min="517" max="517" width="4.140625" style="32" customWidth="1"/>
    <col min="518" max="518" width="10.42578125" style="32" bestFit="1" customWidth="1"/>
    <col min="519" max="519" width="14.42578125" style="32" bestFit="1" customWidth="1"/>
    <col min="520" max="520" width="13.5703125" style="32" bestFit="1" customWidth="1"/>
    <col min="521" max="521" width="13.140625" style="32" customWidth="1"/>
    <col min="522" max="522" width="72.28515625" style="32" customWidth="1"/>
    <col min="523" max="523" width="9.140625" style="32"/>
    <col min="524" max="524" width="11.28515625" style="32" bestFit="1" customWidth="1"/>
    <col min="525" max="768" width="9.140625" style="32"/>
    <col min="769" max="769" width="5.140625" style="32" customWidth="1"/>
    <col min="770" max="770" width="12.140625" style="32" customWidth="1"/>
    <col min="771" max="771" width="51" style="32" customWidth="1"/>
    <col min="772" max="772" width="9.5703125" style="32" customWidth="1"/>
    <col min="773" max="773" width="4.140625" style="32" customWidth="1"/>
    <col min="774" max="774" width="10.42578125" style="32" bestFit="1" customWidth="1"/>
    <col min="775" max="775" width="14.42578125" style="32" bestFit="1" customWidth="1"/>
    <col min="776" max="776" width="13.5703125" style="32" bestFit="1" customWidth="1"/>
    <col min="777" max="777" width="13.140625" style="32" customWidth="1"/>
    <col min="778" max="778" width="72.28515625" style="32" customWidth="1"/>
    <col min="779" max="779" width="9.140625" style="32"/>
    <col min="780" max="780" width="11.28515625" style="32" bestFit="1" customWidth="1"/>
    <col min="781" max="1024" width="9.140625" style="32"/>
    <col min="1025" max="1025" width="5.140625" style="32" customWidth="1"/>
    <col min="1026" max="1026" width="12.140625" style="32" customWidth="1"/>
    <col min="1027" max="1027" width="51" style="32" customWidth="1"/>
    <col min="1028" max="1028" width="9.5703125" style="32" customWidth="1"/>
    <col min="1029" max="1029" width="4.140625" style="32" customWidth="1"/>
    <col min="1030" max="1030" width="10.42578125" style="32" bestFit="1" customWidth="1"/>
    <col min="1031" max="1031" width="14.42578125" style="32" bestFit="1" customWidth="1"/>
    <col min="1032" max="1032" width="13.5703125" style="32" bestFit="1" customWidth="1"/>
    <col min="1033" max="1033" width="13.140625" style="32" customWidth="1"/>
    <col min="1034" max="1034" width="72.28515625" style="32" customWidth="1"/>
    <col min="1035" max="1035" width="9.140625" style="32"/>
    <col min="1036" max="1036" width="11.28515625" style="32" bestFit="1" customWidth="1"/>
    <col min="1037" max="1280" width="9.140625" style="32"/>
    <col min="1281" max="1281" width="5.140625" style="32" customWidth="1"/>
    <col min="1282" max="1282" width="12.140625" style="32" customWidth="1"/>
    <col min="1283" max="1283" width="51" style="32" customWidth="1"/>
    <col min="1284" max="1284" width="9.5703125" style="32" customWidth="1"/>
    <col min="1285" max="1285" width="4.140625" style="32" customWidth="1"/>
    <col min="1286" max="1286" width="10.42578125" style="32" bestFit="1" customWidth="1"/>
    <col min="1287" max="1287" width="14.42578125" style="32" bestFit="1" customWidth="1"/>
    <col min="1288" max="1288" width="13.5703125" style="32" bestFit="1" customWidth="1"/>
    <col min="1289" max="1289" width="13.140625" style="32" customWidth="1"/>
    <col min="1290" max="1290" width="72.28515625" style="32" customWidth="1"/>
    <col min="1291" max="1291" width="9.140625" style="32"/>
    <col min="1292" max="1292" width="11.28515625" style="32" bestFit="1" customWidth="1"/>
    <col min="1293" max="1536" width="9.140625" style="32"/>
    <col min="1537" max="1537" width="5.140625" style="32" customWidth="1"/>
    <col min="1538" max="1538" width="12.140625" style="32" customWidth="1"/>
    <col min="1539" max="1539" width="51" style="32" customWidth="1"/>
    <col min="1540" max="1540" width="9.5703125" style="32" customWidth="1"/>
    <col min="1541" max="1541" width="4.140625" style="32" customWidth="1"/>
    <col min="1542" max="1542" width="10.42578125" style="32" bestFit="1" customWidth="1"/>
    <col min="1543" max="1543" width="14.42578125" style="32" bestFit="1" customWidth="1"/>
    <col min="1544" max="1544" width="13.5703125" style="32" bestFit="1" customWidth="1"/>
    <col min="1545" max="1545" width="13.140625" style="32" customWidth="1"/>
    <col min="1546" max="1546" width="72.28515625" style="32" customWidth="1"/>
    <col min="1547" max="1547" width="9.140625" style="32"/>
    <col min="1548" max="1548" width="11.28515625" style="32" bestFit="1" customWidth="1"/>
    <col min="1549" max="1792" width="9.140625" style="32"/>
    <col min="1793" max="1793" width="5.140625" style="32" customWidth="1"/>
    <col min="1794" max="1794" width="12.140625" style="32" customWidth="1"/>
    <col min="1795" max="1795" width="51" style="32" customWidth="1"/>
    <col min="1796" max="1796" width="9.5703125" style="32" customWidth="1"/>
    <col min="1797" max="1797" width="4.140625" style="32" customWidth="1"/>
    <col min="1798" max="1798" width="10.42578125" style="32" bestFit="1" customWidth="1"/>
    <col min="1799" max="1799" width="14.42578125" style="32" bestFit="1" customWidth="1"/>
    <col min="1800" max="1800" width="13.5703125" style="32" bestFit="1" customWidth="1"/>
    <col min="1801" max="1801" width="13.140625" style="32" customWidth="1"/>
    <col min="1802" max="1802" width="72.28515625" style="32" customWidth="1"/>
    <col min="1803" max="1803" width="9.140625" style="32"/>
    <col min="1804" max="1804" width="11.28515625" style="32" bestFit="1" customWidth="1"/>
    <col min="1805" max="2048" width="9.140625" style="32"/>
    <col min="2049" max="2049" width="5.140625" style="32" customWidth="1"/>
    <col min="2050" max="2050" width="12.140625" style="32" customWidth="1"/>
    <col min="2051" max="2051" width="51" style="32" customWidth="1"/>
    <col min="2052" max="2052" width="9.5703125" style="32" customWidth="1"/>
    <col min="2053" max="2053" width="4.140625" style="32" customWidth="1"/>
    <col min="2054" max="2054" width="10.42578125" style="32" bestFit="1" customWidth="1"/>
    <col min="2055" max="2055" width="14.42578125" style="32" bestFit="1" customWidth="1"/>
    <col min="2056" max="2056" width="13.5703125" style="32" bestFit="1" customWidth="1"/>
    <col min="2057" max="2057" width="13.140625" style="32" customWidth="1"/>
    <col min="2058" max="2058" width="72.28515625" style="32" customWidth="1"/>
    <col min="2059" max="2059" width="9.140625" style="32"/>
    <col min="2060" max="2060" width="11.28515625" style="32" bestFit="1" customWidth="1"/>
    <col min="2061" max="2304" width="9.140625" style="32"/>
    <col min="2305" max="2305" width="5.140625" style="32" customWidth="1"/>
    <col min="2306" max="2306" width="12.140625" style="32" customWidth="1"/>
    <col min="2307" max="2307" width="51" style="32" customWidth="1"/>
    <col min="2308" max="2308" width="9.5703125" style="32" customWidth="1"/>
    <col min="2309" max="2309" width="4.140625" style="32" customWidth="1"/>
    <col min="2310" max="2310" width="10.42578125" style="32" bestFit="1" customWidth="1"/>
    <col min="2311" max="2311" width="14.42578125" style="32" bestFit="1" customWidth="1"/>
    <col min="2312" max="2312" width="13.5703125" style="32" bestFit="1" customWidth="1"/>
    <col min="2313" max="2313" width="13.140625" style="32" customWidth="1"/>
    <col min="2314" max="2314" width="72.28515625" style="32" customWidth="1"/>
    <col min="2315" max="2315" width="9.140625" style="32"/>
    <col min="2316" max="2316" width="11.28515625" style="32" bestFit="1" customWidth="1"/>
    <col min="2317" max="2560" width="9.140625" style="32"/>
    <col min="2561" max="2561" width="5.140625" style="32" customWidth="1"/>
    <col min="2562" max="2562" width="12.140625" style="32" customWidth="1"/>
    <col min="2563" max="2563" width="51" style="32" customWidth="1"/>
    <col min="2564" max="2564" width="9.5703125" style="32" customWidth="1"/>
    <col min="2565" max="2565" width="4.140625" style="32" customWidth="1"/>
    <col min="2566" max="2566" width="10.42578125" style="32" bestFit="1" customWidth="1"/>
    <col min="2567" max="2567" width="14.42578125" style="32" bestFit="1" customWidth="1"/>
    <col min="2568" max="2568" width="13.5703125" style="32" bestFit="1" customWidth="1"/>
    <col min="2569" max="2569" width="13.140625" style="32" customWidth="1"/>
    <col min="2570" max="2570" width="72.28515625" style="32" customWidth="1"/>
    <col min="2571" max="2571" width="9.140625" style="32"/>
    <col min="2572" max="2572" width="11.28515625" style="32" bestFit="1" customWidth="1"/>
    <col min="2573" max="2816" width="9.140625" style="32"/>
    <col min="2817" max="2817" width="5.140625" style="32" customWidth="1"/>
    <col min="2818" max="2818" width="12.140625" style="32" customWidth="1"/>
    <col min="2819" max="2819" width="51" style="32" customWidth="1"/>
    <col min="2820" max="2820" width="9.5703125" style="32" customWidth="1"/>
    <col min="2821" max="2821" width="4.140625" style="32" customWidth="1"/>
    <col min="2822" max="2822" width="10.42578125" style="32" bestFit="1" customWidth="1"/>
    <col min="2823" max="2823" width="14.42578125" style="32" bestFit="1" customWidth="1"/>
    <col min="2824" max="2824" width="13.5703125" style="32" bestFit="1" customWidth="1"/>
    <col min="2825" max="2825" width="13.140625" style="32" customWidth="1"/>
    <col min="2826" max="2826" width="72.28515625" style="32" customWidth="1"/>
    <col min="2827" max="2827" width="9.140625" style="32"/>
    <col min="2828" max="2828" width="11.28515625" style="32" bestFit="1" customWidth="1"/>
    <col min="2829" max="3072" width="9.140625" style="32"/>
    <col min="3073" max="3073" width="5.140625" style="32" customWidth="1"/>
    <col min="3074" max="3074" width="12.140625" style="32" customWidth="1"/>
    <col min="3075" max="3075" width="51" style="32" customWidth="1"/>
    <col min="3076" max="3076" width="9.5703125" style="32" customWidth="1"/>
    <col min="3077" max="3077" width="4.140625" style="32" customWidth="1"/>
    <col min="3078" max="3078" width="10.42578125" style="32" bestFit="1" customWidth="1"/>
    <col min="3079" max="3079" width="14.42578125" style="32" bestFit="1" customWidth="1"/>
    <col min="3080" max="3080" width="13.5703125" style="32" bestFit="1" customWidth="1"/>
    <col min="3081" max="3081" width="13.140625" style="32" customWidth="1"/>
    <col min="3082" max="3082" width="72.28515625" style="32" customWidth="1"/>
    <col min="3083" max="3083" width="9.140625" style="32"/>
    <col min="3084" max="3084" width="11.28515625" style="32" bestFit="1" customWidth="1"/>
    <col min="3085" max="3328" width="9.140625" style="32"/>
    <col min="3329" max="3329" width="5.140625" style="32" customWidth="1"/>
    <col min="3330" max="3330" width="12.140625" style="32" customWidth="1"/>
    <col min="3331" max="3331" width="51" style="32" customWidth="1"/>
    <col min="3332" max="3332" width="9.5703125" style="32" customWidth="1"/>
    <col min="3333" max="3333" width="4.140625" style="32" customWidth="1"/>
    <col min="3334" max="3334" width="10.42578125" style="32" bestFit="1" customWidth="1"/>
    <col min="3335" max="3335" width="14.42578125" style="32" bestFit="1" customWidth="1"/>
    <col min="3336" max="3336" width="13.5703125" style="32" bestFit="1" customWidth="1"/>
    <col min="3337" max="3337" width="13.140625" style="32" customWidth="1"/>
    <col min="3338" max="3338" width="72.28515625" style="32" customWidth="1"/>
    <col min="3339" max="3339" width="9.140625" style="32"/>
    <col min="3340" max="3340" width="11.28515625" style="32" bestFit="1" customWidth="1"/>
    <col min="3341" max="3584" width="9.140625" style="32"/>
    <col min="3585" max="3585" width="5.140625" style="32" customWidth="1"/>
    <col min="3586" max="3586" width="12.140625" style="32" customWidth="1"/>
    <col min="3587" max="3587" width="51" style="32" customWidth="1"/>
    <col min="3588" max="3588" width="9.5703125" style="32" customWidth="1"/>
    <col min="3589" max="3589" width="4.140625" style="32" customWidth="1"/>
    <col min="3590" max="3590" width="10.42578125" style="32" bestFit="1" customWidth="1"/>
    <col min="3591" max="3591" width="14.42578125" style="32" bestFit="1" customWidth="1"/>
    <col min="3592" max="3592" width="13.5703125" style="32" bestFit="1" customWidth="1"/>
    <col min="3593" max="3593" width="13.140625" style="32" customWidth="1"/>
    <col min="3594" max="3594" width="72.28515625" style="32" customWidth="1"/>
    <col min="3595" max="3595" width="9.140625" style="32"/>
    <col min="3596" max="3596" width="11.28515625" style="32" bestFit="1" customWidth="1"/>
    <col min="3597" max="3840" width="9.140625" style="32"/>
    <col min="3841" max="3841" width="5.140625" style="32" customWidth="1"/>
    <col min="3842" max="3842" width="12.140625" style="32" customWidth="1"/>
    <col min="3843" max="3843" width="51" style="32" customWidth="1"/>
    <col min="3844" max="3844" width="9.5703125" style="32" customWidth="1"/>
    <col min="3845" max="3845" width="4.140625" style="32" customWidth="1"/>
    <col min="3846" max="3846" width="10.42578125" style="32" bestFit="1" customWidth="1"/>
    <col min="3847" max="3847" width="14.42578125" style="32" bestFit="1" customWidth="1"/>
    <col min="3848" max="3848" width="13.5703125" style="32" bestFit="1" customWidth="1"/>
    <col min="3849" max="3849" width="13.140625" style="32" customWidth="1"/>
    <col min="3850" max="3850" width="72.28515625" style="32" customWidth="1"/>
    <col min="3851" max="3851" width="9.140625" style="32"/>
    <col min="3852" max="3852" width="11.28515625" style="32" bestFit="1" customWidth="1"/>
    <col min="3853" max="4096" width="9.140625" style="32"/>
    <col min="4097" max="4097" width="5.140625" style="32" customWidth="1"/>
    <col min="4098" max="4098" width="12.140625" style="32" customWidth="1"/>
    <col min="4099" max="4099" width="51" style="32" customWidth="1"/>
    <col min="4100" max="4100" width="9.5703125" style="32" customWidth="1"/>
    <col min="4101" max="4101" width="4.140625" style="32" customWidth="1"/>
    <col min="4102" max="4102" width="10.42578125" style="32" bestFit="1" customWidth="1"/>
    <col min="4103" max="4103" width="14.42578125" style="32" bestFit="1" customWidth="1"/>
    <col min="4104" max="4104" width="13.5703125" style="32" bestFit="1" customWidth="1"/>
    <col min="4105" max="4105" width="13.140625" style="32" customWidth="1"/>
    <col min="4106" max="4106" width="72.28515625" style="32" customWidth="1"/>
    <col min="4107" max="4107" width="9.140625" style="32"/>
    <col min="4108" max="4108" width="11.28515625" style="32" bestFit="1" customWidth="1"/>
    <col min="4109" max="4352" width="9.140625" style="32"/>
    <col min="4353" max="4353" width="5.140625" style="32" customWidth="1"/>
    <col min="4354" max="4354" width="12.140625" style="32" customWidth="1"/>
    <col min="4355" max="4355" width="51" style="32" customWidth="1"/>
    <col min="4356" max="4356" width="9.5703125" style="32" customWidth="1"/>
    <col min="4357" max="4357" width="4.140625" style="32" customWidth="1"/>
    <col min="4358" max="4358" width="10.42578125" style="32" bestFit="1" customWidth="1"/>
    <col min="4359" max="4359" width="14.42578125" style="32" bestFit="1" customWidth="1"/>
    <col min="4360" max="4360" width="13.5703125" style="32" bestFit="1" customWidth="1"/>
    <col min="4361" max="4361" width="13.140625" style="32" customWidth="1"/>
    <col min="4362" max="4362" width="72.28515625" style="32" customWidth="1"/>
    <col min="4363" max="4363" width="9.140625" style="32"/>
    <col min="4364" max="4364" width="11.28515625" style="32" bestFit="1" customWidth="1"/>
    <col min="4365" max="4608" width="9.140625" style="32"/>
    <col min="4609" max="4609" width="5.140625" style="32" customWidth="1"/>
    <col min="4610" max="4610" width="12.140625" style="32" customWidth="1"/>
    <col min="4611" max="4611" width="51" style="32" customWidth="1"/>
    <col min="4612" max="4612" width="9.5703125" style="32" customWidth="1"/>
    <col min="4613" max="4613" width="4.140625" style="32" customWidth="1"/>
    <col min="4614" max="4614" width="10.42578125" style="32" bestFit="1" customWidth="1"/>
    <col min="4615" max="4615" width="14.42578125" style="32" bestFit="1" customWidth="1"/>
    <col min="4616" max="4616" width="13.5703125" style="32" bestFit="1" customWidth="1"/>
    <col min="4617" max="4617" width="13.140625" style="32" customWidth="1"/>
    <col min="4618" max="4618" width="72.28515625" style="32" customWidth="1"/>
    <col min="4619" max="4619" width="9.140625" style="32"/>
    <col min="4620" max="4620" width="11.28515625" style="32" bestFit="1" customWidth="1"/>
    <col min="4621" max="4864" width="9.140625" style="32"/>
    <col min="4865" max="4865" width="5.140625" style="32" customWidth="1"/>
    <col min="4866" max="4866" width="12.140625" style="32" customWidth="1"/>
    <col min="4867" max="4867" width="51" style="32" customWidth="1"/>
    <col min="4868" max="4868" width="9.5703125" style="32" customWidth="1"/>
    <col min="4869" max="4869" width="4.140625" style="32" customWidth="1"/>
    <col min="4870" max="4870" width="10.42578125" style="32" bestFit="1" customWidth="1"/>
    <col min="4871" max="4871" width="14.42578125" style="32" bestFit="1" customWidth="1"/>
    <col min="4872" max="4872" width="13.5703125" style="32" bestFit="1" customWidth="1"/>
    <col min="4873" max="4873" width="13.140625" style="32" customWidth="1"/>
    <col min="4874" max="4874" width="72.28515625" style="32" customWidth="1"/>
    <col min="4875" max="4875" width="9.140625" style="32"/>
    <col min="4876" max="4876" width="11.28515625" style="32" bestFit="1" customWidth="1"/>
    <col min="4877" max="5120" width="9.140625" style="32"/>
    <col min="5121" max="5121" width="5.140625" style="32" customWidth="1"/>
    <col min="5122" max="5122" width="12.140625" style="32" customWidth="1"/>
    <col min="5123" max="5123" width="51" style="32" customWidth="1"/>
    <col min="5124" max="5124" width="9.5703125" style="32" customWidth="1"/>
    <col min="5125" max="5125" width="4.140625" style="32" customWidth="1"/>
    <col min="5126" max="5126" width="10.42578125" style="32" bestFit="1" customWidth="1"/>
    <col min="5127" max="5127" width="14.42578125" style="32" bestFit="1" customWidth="1"/>
    <col min="5128" max="5128" width="13.5703125" style="32" bestFit="1" customWidth="1"/>
    <col min="5129" max="5129" width="13.140625" style="32" customWidth="1"/>
    <col min="5130" max="5130" width="72.28515625" style="32" customWidth="1"/>
    <col min="5131" max="5131" width="9.140625" style="32"/>
    <col min="5132" max="5132" width="11.28515625" style="32" bestFit="1" customWidth="1"/>
    <col min="5133" max="5376" width="9.140625" style="32"/>
    <col min="5377" max="5377" width="5.140625" style="32" customWidth="1"/>
    <col min="5378" max="5378" width="12.140625" style="32" customWidth="1"/>
    <col min="5379" max="5379" width="51" style="32" customWidth="1"/>
    <col min="5380" max="5380" width="9.5703125" style="32" customWidth="1"/>
    <col min="5381" max="5381" width="4.140625" style="32" customWidth="1"/>
    <col min="5382" max="5382" width="10.42578125" style="32" bestFit="1" customWidth="1"/>
    <col min="5383" max="5383" width="14.42578125" style="32" bestFit="1" customWidth="1"/>
    <col min="5384" max="5384" width="13.5703125" style="32" bestFit="1" customWidth="1"/>
    <col min="5385" max="5385" width="13.140625" style="32" customWidth="1"/>
    <col min="5386" max="5386" width="72.28515625" style="32" customWidth="1"/>
    <col min="5387" max="5387" width="9.140625" style="32"/>
    <col min="5388" max="5388" width="11.28515625" style="32" bestFit="1" customWidth="1"/>
    <col min="5389" max="5632" width="9.140625" style="32"/>
    <col min="5633" max="5633" width="5.140625" style="32" customWidth="1"/>
    <col min="5634" max="5634" width="12.140625" style="32" customWidth="1"/>
    <col min="5635" max="5635" width="51" style="32" customWidth="1"/>
    <col min="5636" max="5636" width="9.5703125" style="32" customWidth="1"/>
    <col min="5637" max="5637" width="4.140625" style="32" customWidth="1"/>
    <col min="5638" max="5638" width="10.42578125" style="32" bestFit="1" customWidth="1"/>
    <col min="5639" max="5639" width="14.42578125" style="32" bestFit="1" customWidth="1"/>
    <col min="5640" max="5640" width="13.5703125" style="32" bestFit="1" customWidth="1"/>
    <col min="5641" max="5641" width="13.140625" style="32" customWidth="1"/>
    <col min="5642" max="5642" width="72.28515625" style="32" customWidth="1"/>
    <col min="5643" max="5643" width="9.140625" style="32"/>
    <col min="5644" max="5644" width="11.28515625" style="32" bestFit="1" customWidth="1"/>
    <col min="5645" max="5888" width="9.140625" style="32"/>
    <col min="5889" max="5889" width="5.140625" style="32" customWidth="1"/>
    <col min="5890" max="5890" width="12.140625" style="32" customWidth="1"/>
    <col min="5891" max="5891" width="51" style="32" customWidth="1"/>
    <col min="5892" max="5892" width="9.5703125" style="32" customWidth="1"/>
    <col min="5893" max="5893" width="4.140625" style="32" customWidth="1"/>
    <col min="5894" max="5894" width="10.42578125" style="32" bestFit="1" customWidth="1"/>
    <col min="5895" max="5895" width="14.42578125" style="32" bestFit="1" customWidth="1"/>
    <col min="5896" max="5896" width="13.5703125" style="32" bestFit="1" customWidth="1"/>
    <col min="5897" max="5897" width="13.140625" style="32" customWidth="1"/>
    <col min="5898" max="5898" width="72.28515625" style="32" customWidth="1"/>
    <col min="5899" max="5899" width="9.140625" style="32"/>
    <col min="5900" max="5900" width="11.28515625" style="32" bestFit="1" customWidth="1"/>
    <col min="5901" max="6144" width="9.140625" style="32"/>
    <col min="6145" max="6145" width="5.140625" style="32" customWidth="1"/>
    <col min="6146" max="6146" width="12.140625" style="32" customWidth="1"/>
    <col min="6147" max="6147" width="51" style="32" customWidth="1"/>
    <col min="6148" max="6148" width="9.5703125" style="32" customWidth="1"/>
    <col min="6149" max="6149" width="4.140625" style="32" customWidth="1"/>
    <col min="6150" max="6150" width="10.42578125" style="32" bestFit="1" customWidth="1"/>
    <col min="6151" max="6151" width="14.42578125" style="32" bestFit="1" customWidth="1"/>
    <col min="6152" max="6152" width="13.5703125" style="32" bestFit="1" customWidth="1"/>
    <col min="6153" max="6153" width="13.140625" style="32" customWidth="1"/>
    <col min="6154" max="6154" width="72.28515625" style="32" customWidth="1"/>
    <col min="6155" max="6155" width="9.140625" style="32"/>
    <col min="6156" max="6156" width="11.28515625" style="32" bestFit="1" customWidth="1"/>
    <col min="6157" max="6400" width="9.140625" style="32"/>
    <col min="6401" max="6401" width="5.140625" style="32" customWidth="1"/>
    <col min="6402" max="6402" width="12.140625" style="32" customWidth="1"/>
    <col min="6403" max="6403" width="51" style="32" customWidth="1"/>
    <col min="6404" max="6404" width="9.5703125" style="32" customWidth="1"/>
    <col min="6405" max="6405" width="4.140625" style="32" customWidth="1"/>
    <col min="6406" max="6406" width="10.42578125" style="32" bestFit="1" customWidth="1"/>
    <col min="6407" max="6407" width="14.42578125" style="32" bestFit="1" customWidth="1"/>
    <col min="6408" max="6408" width="13.5703125" style="32" bestFit="1" customWidth="1"/>
    <col min="6409" max="6409" width="13.140625" style="32" customWidth="1"/>
    <col min="6410" max="6410" width="72.28515625" style="32" customWidth="1"/>
    <col min="6411" max="6411" width="9.140625" style="32"/>
    <col min="6412" max="6412" width="11.28515625" style="32" bestFit="1" customWidth="1"/>
    <col min="6413" max="6656" width="9.140625" style="32"/>
    <col min="6657" max="6657" width="5.140625" style="32" customWidth="1"/>
    <col min="6658" max="6658" width="12.140625" style="32" customWidth="1"/>
    <col min="6659" max="6659" width="51" style="32" customWidth="1"/>
    <col min="6660" max="6660" width="9.5703125" style="32" customWidth="1"/>
    <col min="6661" max="6661" width="4.140625" style="32" customWidth="1"/>
    <col min="6662" max="6662" width="10.42578125" style="32" bestFit="1" customWidth="1"/>
    <col min="6663" max="6663" width="14.42578125" style="32" bestFit="1" customWidth="1"/>
    <col min="6664" max="6664" width="13.5703125" style="32" bestFit="1" customWidth="1"/>
    <col min="6665" max="6665" width="13.140625" style="32" customWidth="1"/>
    <col min="6666" max="6666" width="72.28515625" style="32" customWidth="1"/>
    <col min="6667" max="6667" width="9.140625" style="32"/>
    <col min="6668" max="6668" width="11.28515625" style="32" bestFit="1" customWidth="1"/>
    <col min="6669" max="6912" width="9.140625" style="32"/>
    <col min="6913" max="6913" width="5.140625" style="32" customWidth="1"/>
    <col min="6914" max="6914" width="12.140625" style="32" customWidth="1"/>
    <col min="6915" max="6915" width="51" style="32" customWidth="1"/>
    <col min="6916" max="6916" width="9.5703125" style="32" customWidth="1"/>
    <col min="6917" max="6917" width="4.140625" style="32" customWidth="1"/>
    <col min="6918" max="6918" width="10.42578125" style="32" bestFit="1" customWidth="1"/>
    <col min="6919" max="6919" width="14.42578125" style="32" bestFit="1" customWidth="1"/>
    <col min="6920" max="6920" width="13.5703125" style="32" bestFit="1" customWidth="1"/>
    <col min="6921" max="6921" width="13.140625" style="32" customWidth="1"/>
    <col min="6922" max="6922" width="72.28515625" style="32" customWidth="1"/>
    <col min="6923" max="6923" width="9.140625" style="32"/>
    <col min="6924" max="6924" width="11.28515625" style="32" bestFit="1" customWidth="1"/>
    <col min="6925" max="7168" width="9.140625" style="32"/>
    <col min="7169" max="7169" width="5.140625" style="32" customWidth="1"/>
    <col min="7170" max="7170" width="12.140625" style="32" customWidth="1"/>
    <col min="7171" max="7171" width="51" style="32" customWidth="1"/>
    <col min="7172" max="7172" width="9.5703125" style="32" customWidth="1"/>
    <col min="7173" max="7173" width="4.140625" style="32" customWidth="1"/>
    <col min="7174" max="7174" width="10.42578125" style="32" bestFit="1" customWidth="1"/>
    <col min="7175" max="7175" width="14.42578125" style="32" bestFit="1" customWidth="1"/>
    <col min="7176" max="7176" width="13.5703125" style="32" bestFit="1" customWidth="1"/>
    <col min="7177" max="7177" width="13.140625" style="32" customWidth="1"/>
    <col min="7178" max="7178" width="72.28515625" style="32" customWidth="1"/>
    <col min="7179" max="7179" width="9.140625" style="32"/>
    <col min="7180" max="7180" width="11.28515625" style="32" bestFit="1" customWidth="1"/>
    <col min="7181" max="7424" width="9.140625" style="32"/>
    <col min="7425" max="7425" width="5.140625" style="32" customWidth="1"/>
    <col min="7426" max="7426" width="12.140625" style="32" customWidth="1"/>
    <col min="7427" max="7427" width="51" style="32" customWidth="1"/>
    <col min="7428" max="7428" width="9.5703125" style="32" customWidth="1"/>
    <col min="7429" max="7429" width="4.140625" style="32" customWidth="1"/>
    <col min="7430" max="7430" width="10.42578125" style="32" bestFit="1" customWidth="1"/>
    <col min="7431" max="7431" width="14.42578125" style="32" bestFit="1" customWidth="1"/>
    <col min="7432" max="7432" width="13.5703125" style="32" bestFit="1" customWidth="1"/>
    <col min="7433" max="7433" width="13.140625" style="32" customWidth="1"/>
    <col min="7434" max="7434" width="72.28515625" style="32" customWidth="1"/>
    <col min="7435" max="7435" width="9.140625" style="32"/>
    <col min="7436" max="7436" width="11.28515625" style="32" bestFit="1" customWidth="1"/>
    <col min="7437" max="7680" width="9.140625" style="32"/>
    <col min="7681" max="7681" width="5.140625" style="32" customWidth="1"/>
    <col min="7682" max="7682" width="12.140625" style="32" customWidth="1"/>
    <col min="7683" max="7683" width="51" style="32" customWidth="1"/>
    <col min="7684" max="7684" width="9.5703125" style="32" customWidth="1"/>
    <col min="7685" max="7685" width="4.140625" style="32" customWidth="1"/>
    <col min="7686" max="7686" width="10.42578125" style="32" bestFit="1" customWidth="1"/>
    <col min="7687" max="7687" width="14.42578125" style="32" bestFit="1" customWidth="1"/>
    <col min="7688" max="7688" width="13.5703125" style="32" bestFit="1" customWidth="1"/>
    <col min="7689" max="7689" width="13.140625" style="32" customWidth="1"/>
    <col min="7690" max="7690" width="72.28515625" style="32" customWidth="1"/>
    <col min="7691" max="7691" width="9.140625" style="32"/>
    <col min="7692" max="7692" width="11.28515625" style="32" bestFit="1" customWidth="1"/>
    <col min="7693" max="7936" width="9.140625" style="32"/>
    <col min="7937" max="7937" width="5.140625" style="32" customWidth="1"/>
    <col min="7938" max="7938" width="12.140625" style="32" customWidth="1"/>
    <col min="7939" max="7939" width="51" style="32" customWidth="1"/>
    <col min="7940" max="7940" width="9.5703125" style="32" customWidth="1"/>
    <col min="7941" max="7941" width="4.140625" style="32" customWidth="1"/>
    <col min="7942" max="7942" width="10.42578125" style="32" bestFit="1" customWidth="1"/>
    <col min="7943" max="7943" width="14.42578125" style="32" bestFit="1" customWidth="1"/>
    <col min="7944" max="7944" width="13.5703125" style="32" bestFit="1" customWidth="1"/>
    <col min="7945" max="7945" width="13.140625" style="32" customWidth="1"/>
    <col min="7946" max="7946" width="72.28515625" style="32" customWidth="1"/>
    <col min="7947" max="7947" width="9.140625" style="32"/>
    <col min="7948" max="7948" width="11.28515625" style="32" bestFit="1" customWidth="1"/>
    <col min="7949" max="8192" width="9.140625" style="32"/>
    <col min="8193" max="8193" width="5.140625" style="32" customWidth="1"/>
    <col min="8194" max="8194" width="12.140625" style="32" customWidth="1"/>
    <col min="8195" max="8195" width="51" style="32" customWidth="1"/>
    <col min="8196" max="8196" width="9.5703125" style="32" customWidth="1"/>
    <col min="8197" max="8197" width="4.140625" style="32" customWidth="1"/>
    <col min="8198" max="8198" width="10.42578125" style="32" bestFit="1" customWidth="1"/>
    <col min="8199" max="8199" width="14.42578125" style="32" bestFit="1" customWidth="1"/>
    <col min="8200" max="8200" width="13.5703125" style="32" bestFit="1" customWidth="1"/>
    <col min="8201" max="8201" width="13.140625" style="32" customWidth="1"/>
    <col min="8202" max="8202" width="72.28515625" style="32" customWidth="1"/>
    <col min="8203" max="8203" width="9.140625" style="32"/>
    <col min="8204" max="8204" width="11.28515625" style="32" bestFit="1" customWidth="1"/>
    <col min="8205" max="8448" width="9.140625" style="32"/>
    <col min="8449" max="8449" width="5.140625" style="32" customWidth="1"/>
    <col min="8450" max="8450" width="12.140625" style="32" customWidth="1"/>
    <col min="8451" max="8451" width="51" style="32" customWidth="1"/>
    <col min="8452" max="8452" width="9.5703125" style="32" customWidth="1"/>
    <col min="8453" max="8453" width="4.140625" style="32" customWidth="1"/>
    <col min="8454" max="8454" width="10.42578125" style="32" bestFit="1" customWidth="1"/>
    <col min="8455" max="8455" width="14.42578125" style="32" bestFit="1" customWidth="1"/>
    <col min="8456" max="8456" width="13.5703125" style="32" bestFit="1" customWidth="1"/>
    <col min="8457" max="8457" width="13.140625" style="32" customWidth="1"/>
    <col min="8458" max="8458" width="72.28515625" style="32" customWidth="1"/>
    <col min="8459" max="8459" width="9.140625" style="32"/>
    <col min="8460" max="8460" width="11.28515625" style="32" bestFit="1" customWidth="1"/>
    <col min="8461" max="8704" width="9.140625" style="32"/>
    <col min="8705" max="8705" width="5.140625" style="32" customWidth="1"/>
    <col min="8706" max="8706" width="12.140625" style="32" customWidth="1"/>
    <col min="8707" max="8707" width="51" style="32" customWidth="1"/>
    <col min="8708" max="8708" width="9.5703125" style="32" customWidth="1"/>
    <col min="8709" max="8709" width="4.140625" style="32" customWidth="1"/>
    <col min="8710" max="8710" width="10.42578125" style="32" bestFit="1" customWidth="1"/>
    <col min="8711" max="8711" width="14.42578125" style="32" bestFit="1" customWidth="1"/>
    <col min="8712" max="8712" width="13.5703125" style="32" bestFit="1" customWidth="1"/>
    <col min="8713" max="8713" width="13.140625" style="32" customWidth="1"/>
    <col min="8714" max="8714" width="72.28515625" style="32" customWidth="1"/>
    <col min="8715" max="8715" width="9.140625" style="32"/>
    <col min="8716" max="8716" width="11.28515625" style="32" bestFit="1" customWidth="1"/>
    <col min="8717" max="8960" width="9.140625" style="32"/>
    <col min="8961" max="8961" width="5.140625" style="32" customWidth="1"/>
    <col min="8962" max="8962" width="12.140625" style="32" customWidth="1"/>
    <col min="8963" max="8963" width="51" style="32" customWidth="1"/>
    <col min="8964" max="8964" width="9.5703125" style="32" customWidth="1"/>
    <col min="8965" max="8965" width="4.140625" style="32" customWidth="1"/>
    <col min="8966" max="8966" width="10.42578125" style="32" bestFit="1" customWidth="1"/>
    <col min="8967" max="8967" width="14.42578125" style="32" bestFit="1" customWidth="1"/>
    <col min="8968" max="8968" width="13.5703125" style="32" bestFit="1" customWidth="1"/>
    <col min="8969" max="8969" width="13.140625" style="32" customWidth="1"/>
    <col min="8970" max="8970" width="72.28515625" style="32" customWidth="1"/>
    <col min="8971" max="8971" width="9.140625" style="32"/>
    <col min="8972" max="8972" width="11.28515625" style="32" bestFit="1" customWidth="1"/>
    <col min="8973" max="9216" width="9.140625" style="32"/>
    <col min="9217" max="9217" width="5.140625" style="32" customWidth="1"/>
    <col min="9218" max="9218" width="12.140625" style="32" customWidth="1"/>
    <col min="9219" max="9219" width="51" style="32" customWidth="1"/>
    <col min="9220" max="9220" width="9.5703125" style="32" customWidth="1"/>
    <col min="9221" max="9221" width="4.140625" style="32" customWidth="1"/>
    <col min="9222" max="9222" width="10.42578125" style="32" bestFit="1" customWidth="1"/>
    <col min="9223" max="9223" width="14.42578125" style="32" bestFit="1" customWidth="1"/>
    <col min="9224" max="9224" width="13.5703125" style="32" bestFit="1" customWidth="1"/>
    <col min="9225" max="9225" width="13.140625" style="32" customWidth="1"/>
    <col min="9226" max="9226" width="72.28515625" style="32" customWidth="1"/>
    <col min="9227" max="9227" width="9.140625" style="32"/>
    <col min="9228" max="9228" width="11.28515625" style="32" bestFit="1" customWidth="1"/>
    <col min="9229" max="9472" width="9.140625" style="32"/>
    <col min="9473" max="9473" width="5.140625" style="32" customWidth="1"/>
    <col min="9474" max="9474" width="12.140625" style="32" customWidth="1"/>
    <col min="9475" max="9475" width="51" style="32" customWidth="1"/>
    <col min="9476" max="9476" width="9.5703125" style="32" customWidth="1"/>
    <col min="9477" max="9477" width="4.140625" style="32" customWidth="1"/>
    <col min="9478" max="9478" width="10.42578125" style="32" bestFit="1" customWidth="1"/>
    <col min="9479" max="9479" width="14.42578125" style="32" bestFit="1" customWidth="1"/>
    <col min="9480" max="9480" width="13.5703125" style="32" bestFit="1" customWidth="1"/>
    <col min="9481" max="9481" width="13.140625" style="32" customWidth="1"/>
    <col min="9482" max="9482" width="72.28515625" style="32" customWidth="1"/>
    <col min="9483" max="9483" width="9.140625" style="32"/>
    <col min="9484" max="9484" width="11.28515625" style="32" bestFit="1" customWidth="1"/>
    <col min="9485" max="9728" width="9.140625" style="32"/>
    <col min="9729" max="9729" width="5.140625" style="32" customWidth="1"/>
    <col min="9730" max="9730" width="12.140625" style="32" customWidth="1"/>
    <col min="9731" max="9731" width="51" style="32" customWidth="1"/>
    <col min="9732" max="9732" width="9.5703125" style="32" customWidth="1"/>
    <col min="9733" max="9733" width="4.140625" style="32" customWidth="1"/>
    <col min="9734" max="9734" width="10.42578125" style="32" bestFit="1" customWidth="1"/>
    <col min="9735" max="9735" width="14.42578125" style="32" bestFit="1" customWidth="1"/>
    <col min="9736" max="9736" width="13.5703125" style="32" bestFit="1" customWidth="1"/>
    <col min="9737" max="9737" width="13.140625" style="32" customWidth="1"/>
    <col min="9738" max="9738" width="72.28515625" style="32" customWidth="1"/>
    <col min="9739" max="9739" width="9.140625" style="32"/>
    <col min="9740" max="9740" width="11.28515625" style="32" bestFit="1" customWidth="1"/>
    <col min="9741" max="9984" width="9.140625" style="32"/>
    <col min="9985" max="9985" width="5.140625" style="32" customWidth="1"/>
    <col min="9986" max="9986" width="12.140625" style="32" customWidth="1"/>
    <col min="9987" max="9987" width="51" style="32" customWidth="1"/>
    <col min="9988" max="9988" width="9.5703125" style="32" customWidth="1"/>
    <col min="9989" max="9989" width="4.140625" style="32" customWidth="1"/>
    <col min="9990" max="9990" width="10.42578125" style="32" bestFit="1" customWidth="1"/>
    <col min="9991" max="9991" width="14.42578125" style="32" bestFit="1" customWidth="1"/>
    <col min="9992" max="9992" width="13.5703125" style="32" bestFit="1" customWidth="1"/>
    <col min="9993" max="9993" width="13.140625" style="32" customWidth="1"/>
    <col min="9994" max="9994" width="72.28515625" style="32" customWidth="1"/>
    <col min="9995" max="9995" width="9.140625" style="32"/>
    <col min="9996" max="9996" width="11.28515625" style="32" bestFit="1" customWidth="1"/>
    <col min="9997" max="10240" width="9.140625" style="32"/>
    <col min="10241" max="10241" width="5.140625" style="32" customWidth="1"/>
    <col min="10242" max="10242" width="12.140625" style="32" customWidth="1"/>
    <col min="10243" max="10243" width="51" style="32" customWidth="1"/>
    <col min="10244" max="10244" width="9.5703125" style="32" customWidth="1"/>
    <col min="10245" max="10245" width="4.140625" style="32" customWidth="1"/>
    <col min="10246" max="10246" width="10.42578125" style="32" bestFit="1" customWidth="1"/>
    <col min="10247" max="10247" width="14.42578125" style="32" bestFit="1" customWidth="1"/>
    <col min="10248" max="10248" width="13.5703125" style="32" bestFit="1" customWidth="1"/>
    <col min="10249" max="10249" width="13.140625" style="32" customWidth="1"/>
    <col min="10250" max="10250" width="72.28515625" style="32" customWidth="1"/>
    <col min="10251" max="10251" width="9.140625" style="32"/>
    <col min="10252" max="10252" width="11.28515625" style="32" bestFit="1" customWidth="1"/>
    <col min="10253" max="10496" width="9.140625" style="32"/>
    <col min="10497" max="10497" width="5.140625" style="32" customWidth="1"/>
    <col min="10498" max="10498" width="12.140625" style="32" customWidth="1"/>
    <col min="10499" max="10499" width="51" style="32" customWidth="1"/>
    <col min="10500" max="10500" width="9.5703125" style="32" customWidth="1"/>
    <col min="10501" max="10501" width="4.140625" style="32" customWidth="1"/>
    <col min="10502" max="10502" width="10.42578125" style="32" bestFit="1" customWidth="1"/>
    <col min="10503" max="10503" width="14.42578125" style="32" bestFit="1" customWidth="1"/>
    <col min="10504" max="10504" width="13.5703125" style="32" bestFit="1" customWidth="1"/>
    <col min="10505" max="10505" width="13.140625" style="32" customWidth="1"/>
    <col min="10506" max="10506" width="72.28515625" style="32" customWidth="1"/>
    <col min="10507" max="10507" width="9.140625" style="32"/>
    <col min="10508" max="10508" width="11.28515625" style="32" bestFit="1" customWidth="1"/>
    <col min="10509" max="10752" width="9.140625" style="32"/>
    <col min="10753" max="10753" width="5.140625" style="32" customWidth="1"/>
    <col min="10754" max="10754" width="12.140625" style="32" customWidth="1"/>
    <col min="10755" max="10755" width="51" style="32" customWidth="1"/>
    <col min="10756" max="10756" width="9.5703125" style="32" customWidth="1"/>
    <col min="10757" max="10757" width="4.140625" style="32" customWidth="1"/>
    <col min="10758" max="10758" width="10.42578125" style="32" bestFit="1" customWidth="1"/>
    <col min="10759" max="10759" width="14.42578125" style="32" bestFit="1" customWidth="1"/>
    <col min="10760" max="10760" width="13.5703125" style="32" bestFit="1" customWidth="1"/>
    <col min="10761" max="10761" width="13.140625" style="32" customWidth="1"/>
    <col min="10762" max="10762" width="72.28515625" style="32" customWidth="1"/>
    <col min="10763" max="10763" width="9.140625" style="32"/>
    <col min="10764" max="10764" width="11.28515625" style="32" bestFit="1" customWidth="1"/>
    <col min="10765" max="11008" width="9.140625" style="32"/>
    <col min="11009" max="11009" width="5.140625" style="32" customWidth="1"/>
    <col min="11010" max="11010" width="12.140625" style="32" customWidth="1"/>
    <col min="11011" max="11011" width="51" style="32" customWidth="1"/>
    <col min="11012" max="11012" width="9.5703125" style="32" customWidth="1"/>
    <col min="11013" max="11013" width="4.140625" style="32" customWidth="1"/>
    <col min="11014" max="11014" width="10.42578125" style="32" bestFit="1" customWidth="1"/>
    <col min="11015" max="11015" width="14.42578125" style="32" bestFit="1" customWidth="1"/>
    <col min="11016" max="11016" width="13.5703125" style="32" bestFit="1" customWidth="1"/>
    <col min="11017" max="11017" width="13.140625" style="32" customWidth="1"/>
    <col min="11018" max="11018" width="72.28515625" style="32" customWidth="1"/>
    <col min="11019" max="11019" width="9.140625" style="32"/>
    <col min="11020" max="11020" width="11.28515625" style="32" bestFit="1" customWidth="1"/>
    <col min="11021" max="11264" width="9.140625" style="32"/>
    <col min="11265" max="11265" width="5.140625" style="32" customWidth="1"/>
    <col min="11266" max="11266" width="12.140625" style="32" customWidth="1"/>
    <col min="11267" max="11267" width="51" style="32" customWidth="1"/>
    <col min="11268" max="11268" width="9.5703125" style="32" customWidth="1"/>
    <col min="11269" max="11269" width="4.140625" style="32" customWidth="1"/>
    <col min="11270" max="11270" width="10.42578125" style="32" bestFit="1" customWidth="1"/>
    <col min="11271" max="11271" width="14.42578125" style="32" bestFit="1" customWidth="1"/>
    <col min="11272" max="11272" width="13.5703125" style="32" bestFit="1" customWidth="1"/>
    <col min="11273" max="11273" width="13.140625" style="32" customWidth="1"/>
    <col min="11274" max="11274" width="72.28515625" style="32" customWidth="1"/>
    <col min="11275" max="11275" width="9.140625" style="32"/>
    <col min="11276" max="11276" width="11.28515625" style="32" bestFit="1" customWidth="1"/>
    <col min="11277" max="11520" width="9.140625" style="32"/>
    <col min="11521" max="11521" width="5.140625" style="32" customWidth="1"/>
    <col min="11522" max="11522" width="12.140625" style="32" customWidth="1"/>
    <col min="11523" max="11523" width="51" style="32" customWidth="1"/>
    <col min="11524" max="11524" width="9.5703125" style="32" customWidth="1"/>
    <col min="11525" max="11525" width="4.140625" style="32" customWidth="1"/>
    <col min="11526" max="11526" width="10.42578125" style="32" bestFit="1" customWidth="1"/>
    <col min="11527" max="11527" width="14.42578125" style="32" bestFit="1" customWidth="1"/>
    <col min="11528" max="11528" width="13.5703125" style="32" bestFit="1" customWidth="1"/>
    <col min="11529" max="11529" width="13.140625" style="32" customWidth="1"/>
    <col min="11530" max="11530" width="72.28515625" style="32" customWidth="1"/>
    <col min="11531" max="11531" width="9.140625" style="32"/>
    <col min="11532" max="11532" width="11.28515625" style="32" bestFit="1" customWidth="1"/>
    <col min="11533" max="11776" width="9.140625" style="32"/>
    <col min="11777" max="11777" width="5.140625" style="32" customWidth="1"/>
    <col min="11778" max="11778" width="12.140625" style="32" customWidth="1"/>
    <col min="11779" max="11779" width="51" style="32" customWidth="1"/>
    <col min="11780" max="11780" width="9.5703125" style="32" customWidth="1"/>
    <col min="11781" max="11781" width="4.140625" style="32" customWidth="1"/>
    <col min="11782" max="11782" width="10.42578125" style="32" bestFit="1" customWidth="1"/>
    <col min="11783" max="11783" width="14.42578125" style="32" bestFit="1" customWidth="1"/>
    <col min="11784" max="11784" width="13.5703125" style="32" bestFit="1" customWidth="1"/>
    <col min="11785" max="11785" width="13.140625" style="32" customWidth="1"/>
    <col min="11786" max="11786" width="72.28515625" style="32" customWidth="1"/>
    <col min="11787" max="11787" width="9.140625" style="32"/>
    <col min="11788" max="11788" width="11.28515625" style="32" bestFit="1" customWidth="1"/>
    <col min="11789" max="12032" width="9.140625" style="32"/>
    <col min="12033" max="12033" width="5.140625" style="32" customWidth="1"/>
    <col min="12034" max="12034" width="12.140625" style="32" customWidth="1"/>
    <col min="12035" max="12035" width="51" style="32" customWidth="1"/>
    <col min="12036" max="12036" width="9.5703125" style="32" customWidth="1"/>
    <col min="12037" max="12037" width="4.140625" style="32" customWidth="1"/>
    <col min="12038" max="12038" width="10.42578125" style="32" bestFit="1" customWidth="1"/>
    <col min="12039" max="12039" width="14.42578125" style="32" bestFit="1" customWidth="1"/>
    <col min="12040" max="12040" width="13.5703125" style="32" bestFit="1" customWidth="1"/>
    <col min="12041" max="12041" width="13.140625" style="32" customWidth="1"/>
    <col min="12042" max="12042" width="72.28515625" style="32" customWidth="1"/>
    <col min="12043" max="12043" width="9.140625" style="32"/>
    <col min="12044" max="12044" width="11.28515625" style="32" bestFit="1" customWidth="1"/>
    <col min="12045" max="12288" width="9.140625" style="32"/>
    <col min="12289" max="12289" width="5.140625" style="32" customWidth="1"/>
    <col min="12290" max="12290" width="12.140625" style="32" customWidth="1"/>
    <col min="12291" max="12291" width="51" style="32" customWidth="1"/>
    <col min="12292" max="12292" width="9.5703125" style="32" customWidth="1"/>
    <col min="12293" max="12293" width="4.140625" style="32" customWidth="1"/>
    <col min="12294" max="12294" width="10.42578125" style="32" bestFit="1" customWidth="1"/>
    <col min="12295" max="12295" width="14.42578125" style="32" bestFit="1" customWidth="1"/>
    <col min="12296" max="12296" width="13.5703125" style="32" bestFit="1" customWidth="1"/>
    <col min="12297" max="12297" width="13.140625" style="32" customWidth="1"/>
    <col min="12298" max="12298" width="72.28515625" style="32" customWidth="1"/>
    <col min="12299" max="12299" width="9.140625" style="32"/>
    <col min="12300" max="12300" width="11.28515625" style="32" bestFit="1" customWidth="1"/>
    <col min="12301" max="12544" width="9.140625" style="32"/>
    <col min="12545" max="12545" width="5.140625" style="32" customWidth="1"/>
    <col min="12546" max="12546" width="12.140625" style="32" customWidth="1"/>
    <col min="12547" max="12547" width="51" style="32" customWidth="1"/>
    <col min="12548" max="12548" width="9.5703125" style="32" customWidth="1"/>
    <col min="12549" max="12549" width="4.140625" style="32" customWidth="1"/>
    <col min="12550" max="12550" width="10.42578125" style="32" bestFit="1" customWidth="1"/>
    <col min="12551" max="12551" width="14.42578125" style="32" bestFit="1" customWidth="1"/>
    <col min="12552" max="12552" width="13.5703125" style="32" bestFit="1" customWidth="1"/>
    <col min="12553" max="12553" width="13.140625" style="32" customWidth="1"/>
    <col min="12554" max="12554" width="72.28515625" style="32" customWidth="1"/>
    <col min="12555" max="12555" width="9.140625" style="32"/>
    <col min="12556" max="12556" width="11.28515625" style="32" bestFit="1" customWidth="1"/>
    <col min="12557" max="12800" width="9.140625" style="32"/>
    <col min="12801" max="12801" width="5.140625" style="32" customWidth="1"/>
    <col min="12802" max="12802" width="12.140625" style="32" customWidth="1"/>
    <col min="12803" max="12803" width="51" style="32" customWidth="1"/>
    <col min="12804" max="12804" width="9.5703125" style="32" customWidth="1"/>
    <col min="12805" max="12805" width="4.140625" style="32" customWidth="1"/>
    <col min="12806" max="12806" width="10.42578125" style="32" bestFit="1" customWidth="1"/>
    <col min="12807" max="12807" width="14.42578125" style="32" bestFit="1" customWidth="1"/>
    <col min="12808" max="12808" width="13.5703125" style="32" bestFit="1" customWidth="1"/>
    <col min="12809" max="12809" width="13.140625" style="32" customWidth="1"/>
    <col min="12810" max="12810" width="72.28515625" style="32" customWidth="1"/>
    <col min="12811" max="12811" width="9.140625" style="32"/>
    <col min="12812" max="12812" width="11.28515625" style="32" bestFit="1" customWidth="1"/>
    <col min="12813" max="13056" width="9.140625" style="32"/>
    <col min="13057" max="13057" width="5.140625" style="32" customWidth="1"/>
    <col min="13058" max="13058" width="12.140625" style="32" customWidth="1"/>
    <col min="13059" max="13059" width="51" style="32" customWidth="1"/>
    <col min="13060" max="13060" width="9.5703125" style="32" customWidth="1"/>
    <col min="13061" max="13061" width="4.140625" style="32" customWidth="1"/>
    <col min="13062" max="13062" width="10.42578125" style="32" bestFit="1" customWidth="1"/>
    <col min="13063" max="13063" width="14.42578125" style="32" bestFit="1" customWidth="1"/>
    <col min="13064" max="13064" width="13.5703125" style="32" bestFit="1" customWidth="1"/>
    <col min="13065" max="13065" width="13.140625" style="32" customWidth="1"/>
    <col min="13066" max="13066" width="72.28515625" style="32" customWidth="1"/>
    <col min="13067" max="13067" width="9.140625" style="32"/>
    <col min="13068" max="13068" width="11.28515625" style="32" bestFit="1" customWidth="1"/>
    <col min="13069" max="13312" width="9.140625" style="32"/>
    <col min="13313" max="13313" width="5.140625" style="32" customWidth="1"/>
    <col min="13314" max="13314" width="12.140625" style="32" customWidth="1"/>
    <col min="13315" max="13315" width="51" style="32" customWidth="1"/>
    <col min="13316" max="13316" width="9.5703125" style="32" customWidth="1"/>
    <col min="13317" max="13317" width="4.140625" style="32" customWidth="1"/>
    <col min="13318" max="13318" width="10.42578125" style="32" bestFit="1" customWidth="1"/>
    <col min="13319" max="13319" width="14.42578125" style="32" bestFit="1" customWidth="1"/>
    <col min="13320" max="13320" width="13.5703125" style="32" bestFit="1" customWidth="1"/>
    <col min="13321" max="13321" width="13.140625" style="32" customWidth="1"/>
    <col min="13322" max="13322" width="72.28515625" style="32" customWidth="1"/>
    <col min="13323" max="13323" width="9.140625" style="32"/>
    <col min="13324" max="13324" width="11.28515625" style="32" bestFit="1" customWidth="1"/>
    <col min="13325" max="13568" width="9.140625" style="32"/>
    <col min="13569" max="13569" width="5.140625" style="32" customWidth="1"/>
    <col min="13570" max="13570" width="12.140625" style="32" customWidth="1"/>
    <col min="13571" max="13571" width="51" style="32" customWidth="1"/>
    <col min="13572" max="13572" width="9.5703125" style="32" customWidth="1"/>
    <col min="13573" max="13573" width="4.140625" style="32" customWidth="1"/>
    <col min="13574" max="13574" width="10.42578125" style="32" bestFit="1" customWidth="1"/>
    <col min="13575" max="13575" width="14.42578125" style="32" bestFit="1" customWidth="1"/>
    <col min="13576" max="13576" width="13.5703125" style="32" bestFit="1" customWidth="1"/>
    <col min="13577" max="13577" width="13.140625" style="32" customWidth="1"/>
    <col min="13578" max="13578" width="72.28515625" style="32" customWidth="1"/>
    <col min="13579" max="13579" width="9.140625" style="32"/>
    <col min="13580" max="13580" width="11.28515625" style="32" bestFit="1" customWidth="1"/>
    <col min="13581" max="13824" width="9.140625" style="32"/>
    <col min="13825" max="13825" width="5.140625" style="32" customWidth="1"/>
    <col min="13826" max="13826" width="12.140625" style="32" customWidth="1"/>
    <col min="13827" max="13827" width="51" style="32" customWidth="1"/>
    <col min="13828" max="13828" width="9.5703125" style="32" customWidth="1"/>
    <col min="13829" max="13829" width="4.140625" style="32" customWidth="1"/>
    <col min="13830" max="13830" width="10.42578125" style="32" bestFit="1" customWidth="1"/>
    <col min="13831" max="13831" width="14.42578125" style="32" bestFit="1" customWidth="1"/>
    <col min="13832" max="13832" width="13.5703125" style="32" bestFit="1" customWidth="1"/>
    <col min="13833" max="13833" width="13.140625" style="32" customWidth="1"/>
    <col min="13834" max="13834" width="72.28515625" style="32" customWidth="1"/>
    <col min="13835" max="13835" width="9.140625" style="32"/>
    <col min="13836" max="13836" width="11.28515625" style="32" bestFit="1" customWidth="1"/>
    <col min="13837" max="14080" width="9.140625" style="32"/>
    <col min="14081" max="14081" width="5.140625" style="32" customWidth="1"/>
    <col min="14082" max="14082" width="12.140625" style="32" customWidth="1"/>
    <col min="14083" max="14083" width="51" style="32" customWidth="1"/>
    <col min="14084" max="14084" width="9.5703125" style="32" customWidth="1"/>
    <col min="14085" max="14085" width="4.140625" style="32" customWidth="1"/>
    <col min="14086" max="14086" width="10.42578125" style="32" bestFit="1" customWidth="1"/>
    <col min="14087" max="14087" width="14.42578125" style="32" bestFit="1" customWidth="1"/>
    <col min="14088" max="14088" width="13.5703125" style="32" bestFit="1" customWidth="1"/>
    <col min="14089" max="14089" width="13.140625" style="32" customWidth="1"/>
    <col min="14090" max="14090" width="72.28515625" style="32" customWidth="1"/>
    <col min="14091" max="14091" width="9.140625" style="32"/>
    <col min="14092" max="14092" width="11.28515625" style="32" bestFit="1" customWidth="1"/>
    <col min="14093" max="14336" width="9.140625" style="32"/>
    <col min="14337" max="14337" width="5.140625" style="32" customWidth="1"/>
    <col min="14338" max="14338" width="12.140625" style="32" customWidth="1"/>
    <col min="14339" max="14339" width="51" style="32" customWidth="1"/>
    <col min="14340" max="14340" width="9.5703125" style="32" customWidth="1"/>
    <col min="14341" max="14341" width="4.140625" style="32" customWidth="1"/>
    <col min="14342" max="14342" width="10.42578125" style="32" bestFit="1" customWidth="1"/>
    <col min="14343" max="14343" width="14.42578125" style="32" bestFit="1" customWidth="1"/>
    <col min="14344" max="14344" width="13.5703125" style="32" bestFit="1" customWidth="1"/>
    <col min="14345" max="14345" width="13.140625" style="32" customWidth="1"/>
    <col min="14346" max="14346" width="72.28515625" style="32" customWidth="1"/>
    <col min="14347" max="14347" width="9.140625" style="32"/>
    <col min="14348" max="14348" width="11.28515625" style="32" bestFit="1" customWidth="1"/>
    <col min="14349" max="14592" width="9.140625" style="32"/>
    <col min="14593" max="14593" width="5.140625" style="32" customWidth="1"/>
    <col min="14594" max="14594" width="12.140625" style="32" customWidth="1"/>
    <col min="14595" max="14595" width="51" style="32" customWidth="1"/>
    <col min="14596" max="14596" width="9.5703125" style="32" customWidth="1"/>
    <col min="14597" max="14597" width="4.140625" style="32" customWidth="1"/>
    <col min="14598" max="14598" width="10.42578125" style="32" bestFit="1" customWidth="1"/>
    <col min="14599" max="14599" width="14.42578125" style="32" bestFit="1" customWidth="1"/>
    <col min="14600" max="14600" width="13.5703125" style="32" bestFit="1" customWidth="1"/>
    <col min="14601" max="14601" width="13.140625" style="32" customWidth="1"/>
    <col min="14602" max="14602" width="72.28515625" style="32" customWidth="1"/>
    <col min="14603" max="14603" width="9.140625" style="32"/>
    <col min="14604" max="14604" width="11.28515625" style="32" bestFit="1" customWidth="1"/>
    <col min="14605" max="14848" width="9.140625" style="32"/>
    <col min="14849" max="14849" width="5.140625" style="32" customWidth="1"/>
    <col min="14850" max="14850" width="12.140625" style="32" customWidth="1"/>
    <col min="14851" max="14851" width="51" style="32" customWidth="1"/>
    <col min="14852" max="14852" width="9.5703125" style="32" customWidth="1"/>
    <col min="14853" max="14853" width="4.140625" style="32" customWidth="1"/>
    <col min="14854" max="14854" width="10.42578125" style="32" bestFit="1" customWidth="1"/>
    <col min="14855" max="14855" width="14.42578125" style="32" bestFit="1" customWidth="1"/>
    <col min="14856" max="14856" width="13.5703125" style="32" bestFit="1" customWidth="1"/>
    <col min="14857" max="14857" width="13.140625" style="32" customWidth="1"/>
    <col min="14858" max="14858" width="72.28515625" style="32" customWidth="1"/>
    <col min="14859" max="14859" width="9.140625" style="32"/>
    <col min="14860" max="14860" width="11.28515625" style="32" bestFit="1" customWidth="1"/>
    <col min="14861" max="15104" width="9.140625" style="32"/>
    <col min="15105" max="15105" width="5.140625" style="32" customWidth="1"/>
    <col min="15106" max="15106" width="12.140625" style="32" customWidth="1"/>
    <col min="15107" max="15107" width="51" style="32" customWidth="1"/>
    <col min="15108" max="15108" width="9.5703125" style="32" customWidth="1"/>
    <col min="15109" max="15109" width="4.140625" style="32" customWidth="1"/>
    <col min="15110" max="15110" width="10.42578125" style="32" bestFit="1" customWidth="1"/>
    <col min="15111" max="15111" width="14.42578125" style="32" bestFit="1" customWidth="1"/>
    <col min="15112" max="15112" width="13.5703125" style="32" bestFit="1" customWidth="1"/>
    <col min="15113" max="15113" width="13.140625" style="32" customWidth="1"/>
    <col min="15114" max="15114" width="72.28515625" style="32" customWidth="1"/>
    <col min="15115" max="15115" width="9.140625" style="32"/>
    <col min="15116" max="15116" width="11.28515625" style="32" bestFit="1" customWidth="1"/>
    <col min="15117" max="15360" width="9.140625" style="32"/>
    <col min="15361" max="15361" width="5.140625" style="32" customWidth="1"/>
    <col min="15362" max="15362" width="12.140625" style="32" customWidth="1"/>
    <col min="15363" max="15363" width="51" style="32" customWidth="1"/>
    <col min="15364" max="15364" width="9.5703125" style="32" customWidth="1"/>
    <col min="15365" max="15365" width="4.140625" style="32" customWidth="1"/>
    <col min="15366" max="15366" width="10.42578125" style="32" bestFit="1" customWidth="1"/>
    <col min="15367" max="15367" width="14.42578125" style="32" bestFit="1" customWidth="1"/>
    <col min="15368" max="15368" width="13.5703125" style="32" bestFit="1" customWidth="1"/>
    <col min="15369" max="15369" width="13.140625" style="32" customWidth="1"/>
    <col min="15370" max="15370" width="72.28515625" style="32" customWidth="1"/>
    <col min="15371" max="15371" width="9.140625" style="32"/>
    <col min="15372" max="15372" width="11.28515625" style="32" bestFit="1" customWidth="1"/>
    <col min="15373" max="15616" width="9.140625" style="32"/>
    <col min="15617" max="15617" width="5.140625" style="32" customWidth="1"/>
    <col min="15618" max="15618" width="12.140625" style="32" customWidth="1"/>
    <col min="15619" max="15619" width="51" style="32" customWidth="1"/>
    <col min="15620" max="15620" width="9.5703125" style="32" customWidth="1"/>
    <col min="15621" max="15621" width="4.140625" style="32" customWidth="1"/>
    <col min="15622" max="15622" width="10.42578125" style="32" bestFit="1" customWidth="1"/>
    <col min="15623" max="15623" width="14.42578125" style="32" bestFit="1" customWidth="1"/>
    <col min="15624" max="15624" width="13.5703125" style="32" bestFit="1" customWidth="1"/>
    <col min="15625" max="15625" width="13.140625" style="32" customWidth="1"/>
    <col min="15626" max="15626" width="72.28515625" style="32" customWidth="1"/>
    <col min="15627" max="15627" width="9.140625" style="32"/>
    <col min="15628" max="15628" width="11.28515625" style="32" bestFit="1" customWidth="1"/>
    <col min="15629" max="15872" width="9.140625" style="32"/>
    <col min="15873" max="15873" width="5.140625" style="32" customWidth="1"/>
    <col min="15874" max="15874" width="12.140625" style="32" customWidth="1"/>
    <col min="15875" max="15875" width="51" style="32" customWidth="1"/>
    <col min="15876" max="15876" width="9.5703125" style="32" customWidth="1"/>
    <col min="15877" max="15877" width="4.140625" style="32" customWidth="1"/>
    <col min="15878" max="15878" width="10.42578125" style="32" bestFit="1" customWidth="1"/>
    <col min="15879" max="15879" width="14.42578125" style="32" bestFit="1" customWidth="1"/>
    <col min="15880" max="15880" width="13.5703125" style="32" bestFit="1" customWidth="1"/>
    <col min="15881" max="15881" width="13.140625" style="32" customWidth="1"/>
    <col min="15882" max="15882" width="72.28515625" style="32" customWidth="1"/>
    <col min="15883" max="15883" width="9.140625" style="32"/>
    <col min="15884" max="15884" width="11.28515625" style="32" bestFit="1" customWidth="1"/>
    <col min="15885" max="16128" width="9.140625" style="32"/>
    <col min="16129" max="16129" width="5.140625" style="32" customWidth="1"/>
    <col min="16130" max="16130" width="12.140625" style="32" customWidth="1"/>
    <col min="16131" max="16131" width="51" style="32" customWidth="1"/>
    <col min="16132" max="16132" width="9.5703125" style="32" customWidth="1"/>
    <col min="16133" max="16133" width="4.140625" style="32" customWidth="1"/>
    <col min="16134" max="16134" width="10.42578125" style="32" bestFit="1" customWidth="1"/>
    <col min="16135" max="16135" width="14.42578125" style="32" bestFit="1" customWidth="1"/>
    <col min="16136" max="16136" width="13.5703125" style="32" bestFit="1" customWidth="1"/>
    <col min="16137" max="16137" width="13.140625" style="32" customWidth="1"/>
    <col min="16138" max="16138" width="72.28515625" style="32" customWidth="1"/>
    <col min="16139" max="16139" width="9.140625" style="32"/>
    <col min="16140" max="16140" width="11.28515625" style="32" bestFit="1" customWidth="1"/>
    <col min="16141" max="16384" width="9.140625" style="32"/>
  </cols>
  <sheetData>
    <row r="1" spans="1:256" customFormat="1" ht="74.25" customHeight="1" thickBot="1">
      <c r="A1" s="228" t="s">
        <v>6</v>
      </c>
      <c r="B1" s="228"/>
      <c r="C1" s="228"/>
      <c r="D1" s="228"/>
      <c r="E1" s="228"/>
      <c r="F1" s="228"/>
      <c r="G1" s="228"/>
      <c r="H1" s="228"/>
      <c r="I1" s="228"/>
    </row>
    <row r="2" spans="1:256" customFormat="1" ht="15.75" customHeight="1">
      <c r="A2" s="229" t="s">
        <v>7</v>
      </c>
      <c r="B2" s="229"/>
      <c r="C2" s="229"/>
      <c r="D2" s="229"/>
      <c r="E2" s="229"/>
      <c r="F2" s="229"/>
      <c r="G2" s="229"/>
      <c r="H2" s="229"/>
      <c r="I2" s="229"/>
    </row>
    <row r="3" spans="1:256" customFormat="1" ht="12.75" customHeight="1">
      <c r="A3" s="229"/>
      <c r="B3" s="229"/>
      <c r="C3" s="229"/>
      <c r="D3" s="229"/>
      <c r="E3" s="229"/>
      <c r="F3" s="229"/>
      <c r="G3" s="229"/>
      <c r="H3" s="229"/>
      <c r="I3" s="229"/>
      <c r="J3" s="100"/>
      <c r="K3" s="81"/>
      <c r="L3" s="81"/>
    </row>
    <row r="4" spans="1:256" customFormat="1" ht="15">
      <c r="A4" s="230" t="s">
        <v>176</v>
      </c>
      <c r="B4" s="230"/>
      <c r="C4" s="230"/>
      <c r="D4" s="230"/>
      <c r="E4" s="230"/>
      <c r="F4" s="230"/>
      <c r="G4" s="230"/>
      <c r="H4" s="230"/>
      <c r="I4" s="230"/>
      <c r="J4" s="81"/>
      <c r="K4" s="81"/>
      <c r="L4" s="81"/>
    </row>
    <row r="5" spans="1:256">
      <c r="A5" s="230"/>
      <c r="B5" s="230"/>
      <c r="C5" s="230"/>
      <c r="D5" s="230"/>
      <c r="E5" s="230"/>
      <c r="F5" s="230"/>
      <c r="G5" s="230"/>
      <c r="H5" s="230"/>
      <c r="I5" s="230"/>
      <c r="J5" s="101"/>
      <c r="K5" s="102"/>
      <c r="L5" s="102"/>
    </row>
    <row r="6" spans="1:256">
      <c r="A6" s="230" t="s">
        <v>180</v>
      </c>
      <c r="B6" s="230"/>
      <c r="C6" s="230"/>
      <c r="D6" s="230"/>
      <c r="E6" s="230"/>
      <c r="F6" s="230"/>
      <c r="G6" s="230"/>
      <c r="H6" s="230"/>
      <c r="I6" s="230"/>
      <c r="J6" s="101"/>
      <c r="K6" s="102"/>
      <c r="L6" s="102"/>
    </row>
    <row r="7" spans="1:256" ht="13.5" thickBot="1">
      <c r="A7" s="103"/>
      <c r="B7" s="103"/>
      <c r="C7" s="103"/>
      <c r="D7" s="104"/>
      <c r="E7" s="103"/>
      <c r="F7" s="103"/>
      <c r="G7" s="103"/>
      <c r="H7" s="103"/>
      <c r="I7" s="103"/>
      <c r="J7" s="101"/>
      <c r="K7" s="102"/>
      <c r="L7" s="102"/>
    </row>
    <row r="8" spans="1:256">
      <c r="A8" s="231" t="s">
        <v>74</v>
      </c>
      <c r="B8" s="182" t="s">
        <v>185</v>
      </c>
      <c r="C8" s="233" t="s">
        <v>97</v>
      </c>
      <c r="D8" s="235" t="s">
        <v>98</v>
      </c>
      <c r="E8" s="237" t="s">
        <v>99</v>
      </c>
      <c r="F8" s="239" t="s">
        <v>100</v>
      </c>
      <c r="G8" s="239"/>
      <c r="H8" s="239"/>
      <c r="I8" s="240"/>
      <c r="J8" s="105" t="s">
        <v>101</v>
      </c>
      <c r="K8" s="106"/>
      <c r="L8" s="106"/>
    </row>
    <row r="9" spans="1:256" ht="13.5" thickBot="1">
      <c r="A9" s="232"/>
      <c r="B9" s="183" t="s">
        <v>186</v>
      </c>
      <c r="C9" s="234"/>
      <c r="D9" s="236"/>
      <c r="E9" s="238"/>
      <c r="F9" s="107" t="s">
        <v>102</v>
      </c>
      <c r="G9" s="107" t="s">
        <v>68</v>
      </c>
      <c r="H9" s="108" t="s">
        <v>103</v>
      </c>
      <c r="I9" s="109" t="s">
        <v>69</v>
      </c>
      <c r="J9" s="110"/>
      <c r="K9" s="111"/>
      <c r="L9" s="111"/>
    </row>
    <row r="10" spans="1:256" ht="13.5" thickBot="1">
      <c r="A10" s="112"/>
      <c r="B10" s="113"/>
      <c r="C10" s="114"/>
      <c r="D10" s="115"/>
      <c r="E10" s="112"/>
      <c r="F10" s="116"/>
      <c r="G10" s="116"/>
      <c r="H10" s="112"/>
      <c r="I10" s="117"/>
      <c r="J10" s="110"/>
      <c r="K10" s="111"/>
      <c r="L10" s="111"/>
    </row>
    <row r="11" spans="1:256" s="121" customFormat="1" ht="12.75" customHeight="1">
      <c r="A11" s="118">
        <v>1</v>
      </c>
      <c r="B11" s="241" t="s">
        <v>18</v>
      </c>
      <c r="C11" s="242"/>
      <c r="D11" s="242"/>
      <c r="E11" s="242"/>
      <c r="F11" s="242"/>
      <c r="G11" s="242"/>
      <c r="H11" s="242"/>
      <c r="I11" s="243"/>
      <c r="J11" s="119"/>
      <c r="K11" s="120"/>
      <c r="L11" s="120"/>
    </row>
    <row r="12" spans="1:256" s="121" customFormat="1" ht="38.25">
      <c r="A12" s="122" t="s">
        <v>104</v>
      </c>
      <c r="B12" s="123">
        <v>99059</v>
      </c>
      <c r="C12" s="124" t="s">
        <v>105</v>
      </c>
      <c r="D12" s="125">
        <v>245.9</v>
      </c>
      <c r="E12" s="123" t="s">
        <v>106</v>
      </c>
      <c r="F12" s="126">
        <v>39.94</v>
      </c>
      <c r="G12" s="126">
        <f>ROUND(D12*F12,2)</f>
        <v>9821.25</v>
      </c>
      <c r="H12" s="127">
        <f>ROUND(G12*1.24-G12,2)</f>
        <v>2357.1</v>
      </c>
      <c r="I12" s="128">
        <f>ROUND(G12*1.24,2)</f>
        <v>12178.35</v>
      </c>
      <c r="J12" s="129" t="s">
        <v>107</v>
      </c>
      <c r="K12" s="120"/>
      <c r="L12" s="120"/>
    </row>
    <row r="13" spans="1:256" s="121" customFormat="1" ht="38.25">
      <c r="A13" s="122" t="s">
        <v>108</v>
      </c>
      <c r="B13" s="123">
        <v>93208</v>
      </c>
      <c r="C13" s="124" t="s">
        <v>109</v>
      </c>
      <c r="D13" s="125">
        <v>10</v>
      </c>
      <c r="E13" s="123" t="s">
        <v>110</v>
      </c>
      <c r="F13" s="126">
        <v>563.4</v>
      </c>
      <c r="G13" s="126">
        <f>ROUND(D13*F13,2)</f>
        <v>5634</v>
      </c>
      <c r="H13" s="127">
        <f>ROUND(G13*1.24-G13,2)</f>
        <v>1352.16</v>
      </c>
      <c r="I13" s="128">
        <f>ROUND(G13*1.24,2)</f>
        <v>6986.16</v>
      </c>
      <c r="J13" s="129"/>
      <c r="K13" s="120"/>
      <c r="L13" s="120"/>
    </row>
    <row r="14" spans="1:256" s="121" customFormat="1">
      <c r="A14" s="122" t="s">
        <v>111</v>
      </c>
      <c r="B14" s="123" t="s">
        <v>112</v>
      </c>
      <c r="C14" s="124" t="s">
        <v>113</v>
      </c>
      <c r="D14" s="125">
        <v>2.5</v>
      </c>
      <c r="E14" s="123" t="s">
        <v>110</v>
      </c>
      <c r="F14" s="126">
        <v>360.2</v>
      </c>
      <c r="G14" s="126">
        <f>ROUND(D14*F14,2)</f>
        <v>900.5</v>
      </c>
      <c r="H14" s="127">
        <f>ROUND(G14*1.24-G14,2)</f>
        <v>216.12</v>
      </c>
      <c r="I14" s="128">
        <f>ROUND(G14*1.24,2)</f>
        <v>1116.6199999999999</v>
      </c>
      <c r="J14" s="129" t="s">
        <v>114</v>
      </c>
      <c r="K14" s="120"/>
      <c r="L14" s="120"/>
    </row>
    <row r="15" spans="1:256" s="121" customFormat="1" ht="27" customHeight="1">
      <c r="A15" s="122" t="s">
        <v>115</v>
      </c>
      <c r="B15" s="123">
        <v>98458</v>
      </c>
      <c r="C15" s="124" t="s">
        <v>116</v>
      </c>
      <c r="D15" s="125">
        <v>40</v>
      </c>
      <c r="E15" s="123" t="s">
        <v>110</v>
      </c>
      <c r="F15" s="126">
        <v>82.01</v>
      </c>
      <c r="G15" s="126">
        <f>ROUND(D15*F15,2)</f>
        <v>3280.4</v>
      </c>
      <c r="H15" s="127">
        <f>ROUND(G15*1.24-G15,2)</f>
        <v>787.3</v>
      </c>
      <c r="I15" s="128">
        <f>ROUND(G15*1.24,2)</f>
        <v>4067.7</v>
      </c>
      <c r="J15" s="129" t="s">
        <v>117</v>
      </c>
      <c r="K15" s="120"/>
      <c r="L15" s="120"/>
      <c r="IV15" s="121">
        <v>98458</v>
      </c>
    </row>
    <row r="16" spans="1:256" ht="13.5" thickBot="1">
      <c r="A16" s="244" t="s">
        <v>118</v>
      </c>
      <c r="B16" s="245"/>
      <c r="C16" s="245"/>
      <c r="D16" s="245"/>
      <c r="E16" s="245"/>
      <c r="F16" s="246"/>
      <c r="G16" s="130">
        <f>ROUND(SUM(G12:G15),2)</f>
        <v>19636.150000000001</v>
      </c>
      <c r="H16" s="131">
        <f>ROUND(SUM(H12:H15),2)</f>
        <v>4712.68</v>
      </c>
      <c r="I16" s="132">
        <f>ROUND(SUM(I12:I15),2)</f>
        <v>24348.83</v>
      </c>
      <c r="J16" s="119"/>
      <c r="K16" s="2"/>
      <c r="L16" s="2"/>
    </row>
    <row r="17" spans="1:10" s="121" customFormat="1" ht="13.5" thickBot="1">
      <c r="A17" s="35"/>
      <c r="B17" s="35"/>
      <c r="C17" s="35"/>
      <c r="D17" s="35"/>
      <c r="E17" s="35"/>
      <c r="F17" s="35"/>
      <c r="G17" s="133"/>
      <c r="H17" s="134"/>
      <c r="I17" s="135"/>
      <c r="J17" s="119"/>
    </row>
    <row r="18" spans="1:10" s="121" customFormat="1">
      <c r="A18" s="136">
        <v>2</v>
      </c>
      <c r="B18" s="213" t="s">
        <v>119</v>
      </c>
      <c r="C18" s="214"/>
      <c r="D18" s="214"/>
      <c r="E18" s="214"/>
      <c r="F18" s="214"/>
      <c r="G18" s="214"/>
      <c r="H18" s="214"/>
      <c r="I18" s="215"/>
      <c r="J18" s="119"/>
    </row>
    <row r="19" spans="1:10" s="121" customFormat="1" ht="51">
      <c r="A19" s="122" t="s">
        <v>120</v>
      </c>
      <c r="B19" s="137">
        <v>90808</v>
      </c>
      <c r="C19" s="138" t="s">
        <v>121</v>
      </c>
      <c r="D19" s="36">
        <v>826</v>
      </c>
      <c r="E19" s="137" t="s">
        <v>106</v>
      </c>
      <c r="F19" s="139">
        <v>56.28</v>
      </c>
      <c r="G19" s="140">
        <f>ROUND(D19*F19,2)</f>
        <v>46487.28</v>
      </c>
      <c r="H19" s="141">
        <f>ROUND(G19*1.24-G19,2)</f>
        <v>11156.95</v>
      </c>
      <c r="I19" s="141">
        <f>ROUND(G19*1.24,2)</f>
        <v>57644.23</v>
      </c>
      <c r="J19" s="142"/>
    </row>
    <row r="20" spans="1:10" s="121" customFormat="1" ht="25.5">
      <c r="A20" s="122" t="s">
        <v>122</v>
      </c>
      <c r="B20" s="137">
        <v>95601</v>
      </c>
      <c r="C20" s="138" t="s">
        <v>123</v>
      </c>
      <c r="D20" s="143">
        <v>86</v>
      </c>
      <c r="E20" s="144" t="s">
        <v>124</v>
      </c>
      <c r="F20" s="139">
        <v>19.39</v>
      </c>
      <c r="G20" s="140">
        <f>ROUND(D20*F20,2)</f>
        <v>1667.54</v>
      </c>
      <c r="H20" s="141">
        <f>ROUND(G20*1.24-G20,2)</f>
        <v>400.21</v>
      </c>
      <c r="I20" s="141">
        <f>ROUND(G20*1.24,2)</f>
        <v>2067.75</v>
      </c>
      <c r="J20" s="119"/>
    </row>
    <row r="21" spans="1:10" s="121" customFormat="1" ht="38.25">
      <c r="A21" s="122" t="s">
        <v>125</v>
      </c>
      <c r="B21" s="137">
        <v>95583</v>
      </c>
      <c r="C21" s="138" t="s">
        <v>126</v>
      </c>
      <c r="D21" s="143">
        <v>153</v>
      </c>
      <c r="E21" s="137" t="s">
        <v>127</v>
      </c>
      <c r="F21" s="139">
        <v>12.7</v>
      </c>
      <c r="G21" s="140">
        <f>ROUND(D21*F21,2)</f>
        <v>1943.1</v>
      </c>
      <c r="H21" s="141">
        <f>ROUND(G21*1.24-G21,2)</f>
        <v>466.34</v>
      </c>
      <c r="I21" s="141">
        <f>ROUND(G21*1.24,2)</f>
        <v>2409.44</v>
      </c>
      <c r="J21" s="119"/>
    </row>
    <row r="22" spans="1:10" s="121" customFormat="1" ht="38.25">
      <c r="A22" s="122" t="s">
        <v>128</v>
      </c>
      <c r="B22" s="137">
        <v>95578</v>
      </c>
      <c r="C22" s="138" t="s">
        <v>129</v>
      </c>
      <c r="D22" s="143">
        <v>1113</v>
      </c>
      <c r="E22" s="137" t="s">
        <v>127</v>
      </c>
      <c r="F22" s="139">
        <v>6.74</v>
      </c>
      <c r="G22" s="140">
        <f>ROUND(D22*F22,2)</f>
        <v>7501.62</v>
      </c>
      <c r="H22" s="141">
        <f>ROUND(G22*1.24-G22,2)</f>
        <v>1800.39</v>
      </c>
      <c r="I22" s="141">
        <f>ROUND(G22*1.24,2)</f>
        <v>9302.01</v>
      </c>
      <c r="J22" s="119"/>
    </row>
    <row r="23" spans="1:10" s="121" customFormat="1" ht="13.5" thickBot="1">
      <c r="A23" s="210" t="s">
        <v>130</v>
      </c>
      <c r="B23" s="211"/>
      <c r="C23" s="211"/>
      <c r="D23" s="211"/>
      <c r="E23" s="211"/>
      <c r="F23" s="212"/>
      <c r="G23" s="130">
        <f>ROUND(SUM(G19:G22),2)</f>
        <v>57599.54</v>
      </c>
      <c r="H23" s="145">
        <f>ROUND(SUM(H19:H22),2)</f>
        <v>13823.89</v>
      </c>
      <c r="I23" s="146">
        <f>ROUND(SUM(I19:I22),2)</f>
        <v>71423.429999999993</v>
      </c>
      <c r="J23" s="119"/>
    </row>
    <row r="24" spans="1:10" ht="13.5" thickBot="1">
      <c r="A24" s="147"/>
      <c r="B24" s="147"/>
      <c r="C24" s="148"/>
      <c r="D24" s="149"/>
      <c r="E24" s="147"/>
      <c r="F24" s="150"/>
      <c r="G24" s="150"/>
      <c r="H24" s="150"/>
      <c r="I24" s="149"/>
    </row>
    <row r="25" spans="1:10" s="121" customFormat="1">
      <c r="A25" s="136">
        <v>3</v>
      </c>
      <c r="B25" s="213" t="s">
        <v>131</v>
      </c>
      <c r="C25" s="214"/>
      <c r="D25" s="214"/>
      <c r="E25" s="214"/>
      <c r="F25" s="214"/>
      <c r="G25" s="214"/>
      <c r="H25" s="214"/>
      <c r="I25" s="215"/>
      <c r="J25" s="119"/>
    </row>
    <row r="26" spans="1:10" s="121" customFormat="1" ht="25.5">
      <c r="A26" s="122" t="s">
        <v>132</v>
      </c>
      <c r="B26" s="123">
        <v>93358</v>
      </c>
      <c r="C26" s="124" t="s">
        <v>133</v>
      </c>
      <c r="D26" s="125">
        <v>40</v>
      </c>
      <c r="E26" s="123" t="s">
        <v>134</v>
      </c>
      <c r="F26" s="126">
        <v>73.06</v>
      </c>
      <c r="G26" s="126">
        <f>ROUND(D26*F26,2)</f>
        <v>2922.4</v>
      </c>
      <c r="H26" s="127">
        <f>ROUND(G26*1.24-G26,2)</f>
        <v>701.38</v>
      </c>
      <c r="I26" s="128">
        <f>ROUND(G26*1.24,2)</f>
        <v>3623.78</v>
      </c>
      <c r="J26" s="142"/>
    </row>
    <row r="27" spans="1:10" s="121" customFormat="1" ht="25.5">
      <c r="A27" s="122" t="s">
        <v>135</v>
      </c>
      <c r="B27" s="123">
        <v>93382</v>
      </c>
      <c r="C27" s="124" t="s">
        <v>136</v>
      </c>
      <c r="D27" s="125">
        <v>12</v>
      </c>
      <c r="E27" s="123" t="s">
        <v>134</v>
      </c>
      <c r="F27" s="126">
        <v>26.95</v>
      </c>
      <c r="G27" s="126">
        <f>ROUND(D27*F27,2)</f>
        <v>323.39999999999998</v>
      </c>
      <c r="H27" s="127">
        <f t="shared" ref="H27:H34" si="0">ROUND(G27*1.24-G27,2)</f>
        <v>77.62</v>
      </c>
      <c r="I27" s="128">
        <f>ROUND(G27*1.24,2)</f>
        <v>401.02</v>
      </c>
      <c r="J27" s="129" t="s">
        <v>137</v>
      </c>
    </row>
    <row r="28" spans="1:10" s="121" customFormat="1" ht="38.25">
      <c r="A28" s="122" t="s">
        <v>138</v>
      </c>
      <c r="B28" s="137">
        <v>96617</v>
      </c>
      <c r="C28" s="138" t="s">
        <v>139</v>
      </c>
      <c r="D28" s="143">
        <v>82.14</v>
      </c>
      <c r="E28" s="137" t="s">
        <v>110</v>
      </c>
      <c r="F28" s="152">
        <v>13.44</v>
      </c>
      <c r="G28" s="126">
        <f t="shared" ref="G28:G34" si="1">ROUND(D28*F28,2)</f>
        <v>1103.96</v>
      </c>
      <c r="H28" s="127">
        <f t="shared" si="0"/>
        <v>264.95</v>
      </c>
      <c r="I28" s="128">
        <f t="shared" ref="I28:I34" si="2">ROUND(G28*1.24,2)</f>
        <v>1368.91</v>
      </c>
      <c r="J28" s="129"/>
    </row>
    <row r="29" spans="1:10" s="121" customFormat="1" ht="38.25">
      <c r="A29" s="122" t="s">
        <v>140</v>
      </c>
      <c r="B29" s="137">
        <v>96531</v>
      </c>
      <c r="C29" s="138" t="s">
        <v>141</v>
      </c>
      <c r="D29" s="143">
        <v>200</v>
      </c>
      <c r="E29" s="137" t="s">
        <v>110</v>
      </c>
      <c r="F29" s="152">
        <v>81.38</v>
      </c>
      <c r="G29" s="126">
        <f t="shared" si="1"/>
        <v>16276</v>
      </c>
      <c r="H29" s="127">
        <f t="shared" si="0"/>
        <v>3906.24</v>
      </c>
      <c r="I29" s="128">
        <f t="shared" si="2"/>
        <v>20182.240000000002</v>
      </c>
      <c r="J29" s="129"/>
    </row>
    <row r="30" spans="1:10" s="121" customFormat="1" ht="51">
      <c r="A30" s="122" t="s">
        <v>142</v>
      </c>
      <c r="B30" s="137">
        <v>96557</v>
      </c>
      <c r="C30" s="138" t="s">
        <v>143</v>
      </c>
      <c r="D30" s="143">
        <v>40</v>
      </c>
      <c r="E30" s="137" t="s">
        <v>134</v>
      </c>
      <c r="F30" s="152">
        <v>322.37</v>
      </c>
      <c r="G30" s="126">
        <f t="shared" si="1"/>
        <v>12894.8</v>
      </c>
      <c r="H30" s="127">
        <f t="shared" si="0"/>
        <v>3094.75</v>
      </c>
      <c r="I30" s="128">
        <f t="shared" si="2"/>
        <v>15989.55</v>
      </c>
      <c r="J30" s="129"/>
    </row>
    <row r="31" spans="1:10" s="121" customFormat="1" ht="25.5">
      <c r="A31" s="122" t="s">
        <v>144</v>
      </c>
      <c r="B31" s="137">
        <v>92794</v>
      </c>
      <c r="C31" s="138" t="s">
        <v>145</v>
      </c>
      <c r="D31" s="143">
        <v>2415.3000000000002</v>
      </c>
      <c r="E31" s="137" t="s">
        <v>127</v>
      </c>
      <c r="F31" s="152">
        <v>5.47</v>
      </c>
      <c r="G31" s="126">
        <f>ROUND(D31*F31,2)</f>
        <v>13211.69</v>
      </c>
      <c r="H31" s="127">
        <f t="shared" si="0"/>
        <v>3170.81</v>
      </c>
      <c r="I31" s="128">
        <f>ROUND(G31*1.24,2)</f>
        <v>16382.5</v>
      </c>
      <c r="J31" s="129"/>
    </row>
    <row r="32" spans="1:10" s="121" customFormat="1" ht="25.5">
      <c r="A32" s="122" t="s">
        <v>146</v>
      </c>
      <c r="B32" s="137">
        <v>92795</v>
      </c>
      <c r="C32" s="138" t="s">
        <v>147</v>
      </c>
      <c r="D32" s="143">
        <v>14</v>
      </c>
      <c r="E32" s="137" t="s">
        <v>127</v>
      </c>
      <c r="F32" s="152">
        <v>5.0599999999999996</v>
      </c>
      <c r="G32" s="126">
        <f>ROUND(D32*F32,2)</f>
        <v>70.84</v>
      </c>
      <c r="H32" s="127">
        <f t="shared" si="0"/>
        <v>17</v>
      </c>
      <c r="I32" s="128">
        <f>ROUND(G32*1.24,2)</f>
        <v>87.84</v>
      </c>
      <c r="J32" s="129"/>
    </row>
    <row r="33" spans="1:10" s="121" customFormat="1" ht="25.5">
      <c r="A33" s="122" t="s">
        <v>148</v>
      </c>
      <c r="B33" s="137">
        <v>92796</v>
      </c>
      <c r="C33" s="138" t="s">
        <v>149</v>
      </c>
      <c r="D33" s="36">
        <v>1013.9</v>
      </c>
      <c r="E33" s="137" t="s">
        <v>127</v>
      </c>
      <c r="F33" s="139">
        <v>4.97</v>
      </c>
      <c r="G33" s="126">
        <f t="shared" si="1"/>
        <v>5039.08</v>
      </c>
      <c r="H33" s="127">
        <f t="shared" si="0"/>
        <v>1209.3800000000001</v>
      </c>
      <c r="I33" s="128">
        <f t="shared" si="2"/>
        <v>6248.46</v>
      </c>
      <c r="J33" s="119"/>
    </row>
    <row r="34" spans="1:10" s="121" customFormat="1" ht="38.25">
      <c r="A34" s="122" t="s">
        <v>150</v>
      </c>
      <c r="B34" s="137">
        <v>90281</v>
      </c>
      <c r="C34" s="138" t="s">
        <v>151</v>
      </c>
      <c r="D34" s="36">
        <v>10</v>
      </c>
      <c r="E34" s="137" t="s">
        <v>134</v>
      </c>
      <c r="F34" s="139">
        <v>356.87</v>
      </c>
      <c r="G34" s="126">
        <f t="shared" si="1"/>
        <v>3568.7</v>
      </c>
      <c r="H34" s="127">
        <f t="shared" si="0"/>
        <v>856.49</v>
      </c>
      <c r="I34" s="128">
        <f t="shared" si="2"/>
        <v>4425.1899999999996</v>
      </c>
      <c r="J34" s="119"/>
    </row>
    <row r="35" spans="1:10" s="121" customFormat="1" ht="13.5" thickBot="1">
      <c r="A35" s="210" t="s">
        <v>171</v>
      </c>
      <c r="B35" s="211"/>
      <c r="C35" s="211"/>
      <c r="D35" s="211"/>
      <c r="E35" s="211"/>
      <c r="F35" s="212"/>
      <c r="G35" s="153">
        <f>ROUND(SUM(G26:G34),2)</f>
        <v>55410.87</v>
      </c>
      <c r="H35" s="154">
        <f>ROUND(SUM(H26:H34),2)</f>
        <v>13298.62</v>
      </c>
      <c r="I35" s="132">
        <f>ROUND(SUM(I26:I34),2)</f>
        <v>68709.490000000005</v>
      </c>
      <c r="J35" s="119"/>
    </row>
    <row r="36" spans="1:10" ht="13.5" thickBot="1">
      <c r="A36" s="147"/>
      <c r="B36" s="147"/>
      <c r="C36" s="148"/>
      <c r="D36" s="149"/>
      <c r="E36" s="147"/>
      <c r="F36" s="150"/>
      <c r="G36" s="150"/>
      <c r="H36" s="150"/>
      <c r="I36" s="149"/>
    </row>
    <row r="37" spans="1:10">
      <c r="A37" s="136">
        <v>4</v>
      </c>
      <c r="B37" s="213" t="s">
        <v>21</v>
      </c>
      <c r="C37" s="214"/>
      <c r="D37" s="214"/>
      <c r="E37" s="214"/>
      <c r="F37" s="214"/>
      <c r="G37" s="214"/>
      <c r="H37" s="214"/>
      <c r="I37" s="215"/>
    </row>
    <row r="38" spans="1:10" ht="25.5">
      <c r="A38" s="122" t="s">
        <v>152</v>
      </c>
      <c r="B38" s="123">
        <v>93358</v>
      </c>
      <c r="C38" s="124" t="s">
        <v>133</v>
      </c>
      <c r="D38" s="125">
        <v>3</v>
      </c>
      <c r="E38" s="123" t="s">
        <v>134</v>
      </c>
      <c r="F38" s="126">
        <v>73.06</v>
      </c>
      <c r="G38" s="126">
        <f t="shared" ref="G38:G46" si="3">ROUND(D38*F38,2)</f>
        <v>219.18</v>
      </c>
      <c r="H38" s="127">
        <f t="shared" ref="H38:H46" si="4">ROUND(G38*1.24-G38,2)</f>
        <v>52.6</v>
      </c>
      <c r="I38" s="128">
        <f t="shared" ref="I38:I46" si="5">ROUND(G38*1.24,2)</f>
        <v>271.77999999999997</v>
      </c>
    </row>
    <row r="39" spans="1:10" ht="25.5">
      <c r="A39" s="122" t="s">
        <v>153</v>
      </c>
      <c r="B39" s="123">
        <v>93382</v>
      </c>
      <c r="C39" s="124" t="s">
        <v>136</v>
      </c>
      <c r="D39" s="125">
        <v>0.9</v>
      </c>
      <c r="E39" s="123" t="s">
        <v>134</v>
      </c>
      <c r="F39" s="126">
        <v>26.95</v>
      </c>
      <c r="G39" s="126">
        <f t="shared" si="3"/>
        <v>24.26</v>
      </c>
      <c r="H39" s="127">
        <f t="shared" si="4"/>
        <v>5.82</v>
      </c>
      <c r="I39" s="128">
        <f t="shared" si="5"/>
        <v>30.08</v>
      </c>
      <c r="J39" s="129" t="s">
        <v>137</v>
      </c>
    </row>
    <row r="40" spans="1:10" ht="38.25">
      <c r="A40" s="122" t="s">
        <v>163</v>
      </c>
      <c r="B40" s="137">
        <v>94962</v>
      </c>
      <c r="C40" s="138" t="s">
        <v>154</v>
      </c>
      <c r="D40" s="143">
        <v>0.08</v>
      </c>
      <c r="E40" s="137" t="s">
        <v>134</v>
      </c>
      <c r="F40" s="152">
        <v>244.88</v>
      </c>
      <c r="G40" s="126">
        <f t="shared" si="3"/>
        <v>19.59</v>
      </c>
      <c r="H40" s="127">
        <f t="shared" si="4"/>
        <v>4.7</v>
      </c>
      <c r="I40" s="128">
        <f t="shared" si="5"/>
        <v>24.29</v>
      </c>
    </row>
    <row r="41" spans="1:10" ht="38.25">
      <c r="A41" s="122" t="s">
        <v>164</v>
      </c>
      <c r="B41" s="137">
        <v>96530</v>
      </c>
      <c r="C41" s="138" t="s">
        <v>155</v>
      </c>
      <c r="D41" s="143">
        <v>38</v>
      </c>
      <c r="E41" s="137" t="s">
        <v>110</v>
      </c>
      <c r="F41" s="152">
        <v>105.44</v>
      </c>
      <c r="G41" s="126">
        <f t="shared" si="3"/>
        <v>4006.72</v>
      </c>
      <c r="H41" s="127">
        <f t="shared" si="4"/>
        <v>961.61</v>
      </c>
      <c r="I41" s="128">
        <f t="shared" si="5"/>
        <v>4968.33</v>
      </c>
    </row>
    <row r="42" spans="1:10" ht="51">
      <c r="A42" s="122" t="s">
        <v>165</v>
      </c>
      <c r="B42" s="137">
        <v>96557</v>
      </c>
      <c r="C42" s="138" t="s">
        <v>143</v>
      </c>
      <c r="D42" s="152">
        <v>3</v>
      </c>
      <c r="E42" s="137" t="s">
        <v>134</v>
      </c>
      <c r="F42" s="152">
        <v>322.37</v>
      </c>
      <c r="G42" s="126">
        <f t="shared" si="3"/>
        <v>967.11</v>
      </c>
      <c r="H42" s="127">
        <f t="shared" si="4"/>
        <v>232.11</v>
      </c>
      <c r="I42" s="128">
        <f t="shared" si="5"/>
        <v>1199.22</v>
      </c>
    </row>
    <row r="43" spans="1:10" ht="25.5">
      <c r="A43" s="122" t="s">
        <v>166</v>
      </c>
      <c r="B43" s="137">
        <v>92791</v>
      </c>
      <c r="C43" s="138" t="s">
        <v>156</v>
      </c>
      <c r="D43" s="152">
        <v>26.4</v>
      </c>
      <c r="E43" s="137" t="s">
        <v>127</v>
      </c>
      <c r="F43" s="152">
        <v>6.93</v>
      </c>
      <c r="G43" s="126">
        <f t="shared" si="3"/>
        <v>182.95</v>
      </c>
      <c r="H43" s="127">
        <f t="shared" si="4"/>
        <v>43.91</v>
      </c>
      <c r="I43" s="128">
        <f t="shared" si="5"/>
        <v>226.86</v>
      </c>
    </row>
    <row r="44" spans="1:10" ht="25.5">
      <c r="A44" s="122" t="s">
        <v>167</v>
      </c>
      <c r="B44" s="137">
        <v>92792</v>
      </c>
      <c r="C44" s="138" t="s">
        <v>157</v>
      </c>
      <c r="D44" s="143">
        <v>30.1</v>
      </c>
      <c r="E44" s="137" t="s">
        <v>127</v>
      </c>
      <c r="F44" s="152">
        <v>6.28</v>
      </c>
      <c r="G44" s="126">
        <f t="shared" si="3"/>
        <v>189.03</v>
      </c>
      <c r="H44" s="127">
        <f t="shared" si="4"/>
        <v>45.37</v>
      </c>
      <c r="I44" s="128">
        <f t="shared" si="5"/>
        <v>234.4</v>
      </c>
    </row>
    <row r="45" spans="1:10" ht="25.5">
      <c r="A45" s="122" t="s">
        <v>168</v>
      </c>
      <c r="B45" s="137">
        <v>92795</v>
      </c>
      <c r="C45" s="138" t="s">
        <v>147</v>
      </c>
      <c r="D45" s="36">
        <v>125.9</v>
      </c>
      <c r="E45" s="137" t="s">
        <v>127</v>
      </c>
      <c r="F45" s="152">
        <v>5.0599999999999996</v>
      </c>
      <c r="G45" s="126">
        <f t="shared" si="3"/>
        <v>637.04999999999995</v>
      </c>
      <c r="H45" s="127">
        <f t="shared" si="4"/>
        <v>152.88999999999999</v>
      </c>
      <c r="I45" s="128">
        <f t="shared" si="5"/>
        <v>789.94</v>
      </c>
    </row>
    <row r="46" spans="1:10" ht="25.5">
      <c r="A46" s="122" t="s">
        <v>169</v>
      </c>
      <c r="B46" s="137">
        <v>92796</v>
      </c>
      <c r="C46" s="138" t="s">
        <v>149</v>
      </c>
      <c r="D46" s="36">
        <v>45.6</v>
      </c>
      <c r="E46" s="137" t="s">
        <v>127</v>
      </c>
      <c r="F46" s="139">
        <v>4.97</v>
      </c>
      <c r="G46" s="126">
        <f t="shared" si="3"/>
        <v>226.63</v>
      </c>
      <c r="H46" s="127">
        <f t="shared" si="4"/>
        <v>54.39</v>
      </c>
      <c r="I46" s="128">
        <f t="shared" si="5"/>
        <v>281.02</v>
      </c>
    </row>
    <row r="47" spans="1:10" ht="13.5" thickBot="1">
      <c r="A47" s="210" t="s">
        <v>172</v>
      </c>
      <c r="B47" s="211"/>
      <c r="C47" s="211"/>
      <c r="D47" s="211"/>
      <c r="E47" s="211"/>
      <c r="F47" s="212"/>
      <c r="G47" s="155">
        <f>ROUND(SUM(G38:G46),2)</f>
        <v>6472.52</v>
      </c>
      <c r="H47" s="156">
        <f>ROUND(SUM(H38:H46),2)</f>
        <v>1553.4</v>
      </c>
      <c r="I47" s="132">
        <f>ROUND(SUM(I38:I46),2)</f>
        <v>8025.92</v>
      </c>
    </row>
    <row r="48" spans="1:10" ht="13.5" thickBot="1">
      <c r="A48" s="166"/>
      <c r="B48" s="166"/>
      <c r="C48" s="166"/>
      <c r="D48" s="166"/>
      <c r="E48" s="166"/>
      <c r="F48" s="166"/>
      <c r="G48" s="167"/>
      <c r="H48" s="168"/>
      <c r="I48" s="169"/>
    </row>
    <row r="49" spans="1:9" ht="13.5" thickBot="1">
      <c r="A49" s="170">
        <v>5</v>
      </c>
      <c r="B49" s="204" t="s">
        <v>173</v>
      </c>
      <c r="C49" s="205"/>
      <c r="D49" s="205"/>
      <c r="E49" s="205"/>
      <c r="F49" s="205"/>
      <c r="G49" s="205"/>
      <c r="H49" s="205"/>
      <c r="I49" s="206"/>
    </row>
    <row r="50" spans="1:9" ht="77.25" thickBot="1">
      <c r="A50" s="122" t="s">
        <v>159</v>
      </c>
      <c r="B50" s="123" t="s">
        <v>160</v>
      </c>
      <c r="C50" s="85" t="s">
        <v>189</v>
      </c>
      <c r="D50" s="125">
        <v>1</v>
      </c>
      <c r="E50" s="123" t="s">
        <v>124</v>
      </c>
      <c r="F50" s="126"/>
      <c r="G50" s="126">
        <v>525000</v>
      </c>
      <c r="H50" s="127">
        <v>0</v>
      </c>
      <c r="I50" s="174">
        <v>525000</v>
      </c>
    </row>
    <row r="51" spans="1:9" ht="64.5" thickBot="1">
      <c r="A51" s="122" t="s">
        <v>161</v>
      </c>
      <c r="B51" s="123" t="s">
        <v>162</v>
      </c>
      <c r="C51" s="85" t="s">
        <v>188</v>
      </c>
      <c r="D51" s="125">
        <v>1</v>
      </c>
      <c r="E51" s="123" t="s">
        <v>124</v>
      </c>
      <c r="F51" s="126"/>
      <c r="G51" s="126">
        <v>29510</v>
      </c>
      <c r="H51" s="127">
        <v>0</v>
      </c>
      <c r="I51" s="174">
        <f>G51</f>
        <v>29510</v>
      </c>
    </row>
    <row r="52" spans="1:9" ht="13.5" thickBot="1">
      <c r="A52" s="207" t="s">
        <v>170</v>
      </c>
      <c r="B52" s="208"/>
      <c r="C52" s="208"/>
      <c r="D52" s="208"/>
      <c r="E52" s="208"/>
      <c r="F52" s="209"/>
      <c r="G52" s="171">
        <f>SUM(G50:G51)</f>
        <v>554510</v>
      </c>
      <c r="H52" s="172">
        <f>SUM(H50:H51)</f>
        <v>0</v>
      </c>
      <c r="I52" s="173">
        <f>SUM(I50:I51)</f>
        <v>554510</v>
      </c>
    </row>
    <row r="53" spans="1:9" ht="8.25" customHeight="1" thickBot="1">
      <c r="A53" s="147"/>
      <c r="B53" s="147"/>
      <c r="C53" s="148"/>
      <c r="D53" s="149"/>
      <c r="E53" s="147"/>
      <c r="F53" s="150"/>
      <c r="G53" s="150"/>
      <c r="H53" s="150"/>
      <c r="I53" s="149"/>
    </row>
    <row r="54" spans="1:9">
      <c r="A54" s="216" t="s">
        <v>158</v>
      </c>
      <c r="B54" s="217"/>
      <c r="C54" s="217"/>
      <c r="D54" s="217"/>
      <c r="E54" s="217"/>
      <c r="F54" s="218"/>
      <c r="G54" s="222">
        <f>SUM(G16,G23,G35,G47,G52)</f>
        <v>693629.08</v>
      </c>
      <c r="H54" s="224">
        <f>SUM(H16,H23,H35,H47,H52)</f>
        <v>33388.590000000004</v>
      </c>
      <c r="I54" s="226">
        <f>SUM(I16,I23,I35,I47,I52)</f>
        <v>727017.67</v>
      </c>
    </row>
    <row r="55" spans="1:9" ht="13.5" thickBot="1">
      <c r="A55" s="219"/>
      <c r="B55" s="220"/>
      <c r="C55" s="220"/>
      <c r="D55" s="220"/>
      <c r="E55" s="220"/>
      <c r="F55" s="221"/>
      <c r="G55" s="223"/>
      <c r="H55" s="225"/>
      <c r="I55" s="227"/>
    </row>
    <row r="56" spans="1:9" ht="6" customHeight="1">
      <c r="A56" s="157"/>
      <c r="B56" s="158"/>
      <c r="C56" s="159"/>
      <c r="D56" s="160"/>
      <c r="E56" s="158"/>
      <c r="F56" s="158"/>
      <c r="G56" s="158"/>
      <c r="H56" s="161"/>
      <c r="I56" s="162"/>
    </row>
    <row r="57" spans="1:9" ht="15" customHeight="1">
      <c r="A57" s="202" t="s">
        <v>179</v>
      </c>
      <c r="B57" s="202"/>
      <c r="C57" s="202"/>
      <c r="D57" s="202"/>
      <c r="E57" s="202"/>
      <c r="F57" s="202"/>
      <c r="G57" s="202"/>
      <c r="H57" s="202"/>
      <c r="I57" s="202"/>
    </row>
    <row r="58" spans="1:9" ht="13.5" customHeight="1">
      <c r="A58" s="201" t="s">
        <v>23</v>
      </c>
      <c r="B58" s="201"/>
      <c r="C58" s="201"/>
      <c r="D58" s="201"/>
      <c r="E58" s="201"/>
      <c r="F58" s="201"/>
      <c r="G58" s="201"/>
      <c r="H58" s="201"/>
      <c r="I58" s="201"/>
    </row>
    <row r="59" spans="1:9">
      <c r="A59" s="202" t="s">
        <v>24</v>
      </c>
      <c r="B59" s="202"/>
      <c r="C59" s="202"/>
      <c r="D59" s="202"/>
      <c r="E59" s="202"/>
      <c r="F59" s="202"/>
      <c r="G59" s="202"/>
      <c r="H59" s="202"/>
      <c r="I59" s="202"/>
    </row>
    <row r="60" spans="1:9">
      <c r="A60" s="203" t="s">
        <v>25</v>
      </c>
      <c r="B60" s="203"/>
      <c r="C60" s="203"/>
      <c r="D60" s="203"/>
      <c r="E60" s="203"/>
      <c r="F60" s="203"/>
      <c r="G60" s="203"/>
      <c r="H60" s="203"/>
      <c r="I60" s="203"/>
    </row>
    <row r="61" spans="1:9">
      <c r="A61" s="203" t="s">
        <v>26</v>
      </c>
      <c r="B61" s="203"/>
      <c r="C61" s="203"/>
      <c r="D61" s="203"/>
      <c r="E61" s="203"/>
      <c r="F61" s="203"/>
      <c r="G61" s="203"/>
      <c r="H61" s="203"/>
      <c r="I61" s="203"/>
    </row>
  </sheetData>
  <mergeCells count="29">
    <mergeCell ref="B25:I25"/>
    <mergeCell ref="A1:I1"/>
    <mergeCell ref="A2:I3"/>
    <mergeCell ref="A4:I4"/>
    <mergeCell ref="A5:I5"/>
    <mergeCell ref="A6:I6"/>
    <mergeCell ref="A8:A9"/>
    <mergeCell ref="C8:C9"/>
    <mergeCell ref="D8:D9"/>
    <mergeCell ref="E8:E9"/>
    <mergeCell ref="F8:I8"/>
    <mergeCell ref="B11:I11"/>
    <mergeCell ref="A16:F16"/>
    <mergeCell ref="B18:I18"/>
    <mergeCell ref="A23:F23"/>
    <mergeCell ref="A35:F35"/>
    <mergeCell ref="B37:I37"/>
    <mergeCell ref="A47:F47"/>
    <mergeCell ref="A54:F55"/>
    <mergeCell ref="G54:G55"/>
    <mergeCell ref="H54:H55"/>
    <mergeCell ref="I54:I55"/>
    <mergeCell ref="A58:I58"/>
    <mergeCell ref="A59:I59"/>
    <mergeCell ref="A60:I60"/>
    <mergeCell ref="A61:I61"/>
    <mergeCell ref="B49:I49"/>
    <mergeCell ref="A52:F52"/>
    <mergeCell ref="A57:I57"/>
  </mergeCells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selection activeCell="K8" sqref="K8:K20"/>
    </sheetView>
  </sheetViews>
  <sheetFormatPr defaultRowHeight="12.75"/>
  <cols>
    <col min="1" max="1" width="2.85546875" style="32" customWidth="1"/>
    <col min="2" max="2" width="33.85546875" style="32" customWidth="1"/>
    <col min="3" max="4" width="13.5703125" style="32" bestFit="1" customWidth="1"/>
    <col min="5" max="8" width="13" style="32" customWidth="1"/>
    <col min="9" max="9" width="14.85546875" style="32" bestFit="1" customWidth="1"/>
    <col min="10" max="10" width="9.5703125" style="32" customWidth="1"/>
    <col min="11" max="11" width="13.140625" style="32" bestFit="1" customWidth="1"/>
    <col min="12" max="12" width="12.7109375" style="32" customWidth="1"/>
    <col min="13" max="13" width="14.7109375" style="32" customWidth="1"/>
    <col min="14" max="14" width="11.7109375" style="32" customWidth="1"/>
    <col min="15" max="259" width="9.140625" style="32"/>
    <col min="260" max="260" width="2.85546875" style="32" customWidth="1"/>
    <col min="261" max="261" width="33.85546875" style="32" customWidth="1"/>
    <col min="262" max="263" width="13.5703125" style="32" bestFit="1" customWidth="1"/>
    <col min="264" max="264" width="13" style="32" customWidth="1"/>
    <col min="265" max="265" width="14.85546875" style="32" bestFit="1" customWidth="1"/>
    <col min="266" max="266" width="9.5703125" style="32" customWidth="1"/>
    <col min="267" max="267" width="11.85546875" style="32" customWidth="1"/>
    <col min="268" max="268" width="12.7109375" style="32" customWidth="1"/>
    <col min="269" max="269" width="14.7109375" style="32" customWidth="1"/>
    <col min="270" max="270" width="11.7109375" style="32" customWidth="1"/>
    <col min="271" max="515" width="9.140625" style="32"/>
    <col min="516" max="516" width="2.85546875" style="32" customWidth="1"/>
    <col min="517" max="517" width="33.85546875" style="32" customWidth="1"/>
    <col min="518" max="519" width="13.5703125" style="32" bestFit="1" customWidth="1"/>
    <col min="520" max="520" width="13" style="32" customWidth="1"/>
    <col min="521" max="521" width="14.85546875" style="32" bestFit="1" customWidth="1"/>
    <col min="522" max="522" width="9.5703125" style="32" customWidth="1"/>
    <col min="523" max="523" width="11.85546875" style="32" customWidth="1"/>
    <col min="524" max="524" width="12.7109375" style="32" customWidth="1"/>
    <col min="525" max="525" width="14.7109375" style="32" customWidth="1"/>
    <col min="526" max="526" width="11.7109375" style="32" customWidth="1"/>
    <col min="527" max="771" width="9.140625" style="32"/>
    <col min="772" max="772" width="2.85546875" style="32" customWidth="1"/>
    <col min="773" max="773" width="33.85546875" style="32" customWidth="1"/>
    <col min="774" max="775" width="13.5703125" style="32" bestFit="1" customWidth="1"/>
    <col min="776" max="776" width="13" style="32" customWidth="1"/>
    <col min="777" max="777" width="14.85546875" style="32" bestFit="1" customWidth="1"/>
    <col min="778" max="778" width="9.5703125" style="32" customWidth="1"/>
    <col min="779" max="779" width="11.85546875" style="32" customWidth="1"/>
    <col min="780" max="780" width="12.7109375" style="32" customWidth="1"/>
    <col min="781" max="781" width="14.7109375" style="32" customWidth="1"/>
    <col min="782" max="782" width="11.7109375" style="32" customWidth="1"/>
    <col min="783" max="1027" width="9.140625" style="32"/>
    <col min="1028" max="1028" width="2.85546875" style="32" customWidth="1"/>
    <col min="1029" max="1029" width="33.85546875" style="32" customWidth="1"/>
    <col min="1030" max="1031" width="13.5703125" style="32" bestFit="1" customWidth="1"/>
    <col min="1032" max="1032" width="13" style="32" customWidth="1"/>
    <col min="1033" max="1033" width="14.85546875" style="32" bestFit="1" customWidth="1"/>
    <col min="1034" max="1034" width="9.5703125" style="32" customWidth="1"/>
    <col min="1035" max="1035" width="11.85546875" style="32" customWidth="1"/>
    <col min="1036" max="1036" width="12.7109375" style="32" customWidth="1"/>
    <col min="1037" max="1037" width="14.7109375" style="32" customWidth="1"/>
    <col min="1038" max="1038" width="11.7109375" style="32" customWidth="1"/>
    <col min="1039" max="1283" width="9.140625" style="32"/>
    <col min="1284" max="1284" width="2.85546875" style="32" customWidth="1"/>
    <col min="1285" max="1285" width="33.85546875" style="32" customWidth="1"/>
    <col min="1286" max="1287" width="13.5703125" style="32" bestFit="1" customWidth="1"/>
    <col min="1288" max="1288" width="13" style="32" customWidth="1"/>
    <col min="1289" max="1289" width="14.85546875" style="32" bestFit="1" customWidth="1"/>
    <col min="1290" max="1290" width="9.5703125" style="32" customWidth="1"/>
    <col min="1291" max="1291" width="11.85546875" style="32" customWidth="1"/>
    <col min="1292" max="1292" width="12.7109375" style="32" customWidth="1"/>
    <col min="1293" max="1293" width="14.7109375" style="32" customWidth="1"/>
    <col min="1294" max="1294" width="11.7109375" style="32" customWidth="1"/>
    <col min="1295" max="1539" width="9.140625" style="32"/>
    <col min="1540" max="1540" width="2.85546875" style="32" customWidth="1"/>
    <col min="1541" max="1541" width="33.85546875" style="32" customWidth="1"/>
    <col min="1542" max="1543" width="13.5703125" style="32" bestFit="1" customWidth="1"/>
    <col min="1544" max="1544" width="13" style="32" customWidth="1"/>
    <col min="1545" max="1545" width="14.85546875" style="32" bestFit="1" customWidth="1"/>
    <col min="1546" max="1546" width="9.5703125" style="32" customWidth="1"/>
    <col min="1547" max="1547" width="11.85546875" style="32" customWidth="1"/>
    <col min="1548" max="1548" width="12.7109375" style="32" customWidth="1"/>
    <col min="1549" max="1549" width="14.7109375" style="32" customWidth="1"/>
    <col min="1550" max="1550" width="11.7109375" style="32" customWidth="1"/>
    <col min="1551" max="1795" width="9.140625" style="32"/>
    <col min="1796" max="1796" width="2.85546875" style="32" customWidth="1"/>
    <col min="1797" max="1797" width="33.85546875" style="32" customWidth="1"/>
    <col min="1798" max="1799" width="13.5703125" style="32" bestFit="1" customWidth="1"/>
    <col min="1800" max="1800" width="13" style="32" customWidth="1"/>
    <col min="1801" max="1801" width="14.85546875" style="32" bestFit="1" customWidth="1"/>
    <col min="1802" max="1802" width="9.5703125" style="32" customWidth="1"/>
    <col min="1803" max="1803" width="11.85546875" style="32" customWidth="1"/>
    <col min="1804" max="1804" width="12.7109375" style="32" customWidth="1"/>
    <col min="1805" max="1805" width="14.7109375" style="32" customWidth="1"/>
    <col min="1806" max="1806" width="11.7109375" style="32" customWidth="1"/>
    <col min="1807" max="2051" width="9.140625" style="32"/>
    <col min="2052" max="2052" width="2.85546875" style="32" customWidth="1"/>
    <col min="2053" max="2053" width="33.85546875" style="32" customWidth="1"/>
    <col min="2054" max="2055" width="13.5703125" style="32" bestFit="1" customWidth="1"/>
    <col min="2056" max="2056" width="13" style="32" customWidth="1"/>
    <col min="2057" max="2057" width="14.85546875" style="32" bestFit="1" customWidth="1"/>
    <col min="2058" max="2058" width="9.5703125" style="32" customWidth="1"/>
    <col min="2059" max="2059" width="11.85546875" style="32" customWidth="1"/>
    <col min="2060" max="2060" width="12.7109375" style="32" customWidth="1"/>
    <col min="2061" max="2061" width="14.7109375" style="32" customWidth="1"/>
    <col min="2062" max="2062" width="11.7109375" style="32" customWidth="1"/>
    <col min="2063" max="2307" width="9.140625" style="32"/>
    <col min="2308" max="2308" width="2.85546875" style="32" customWidth="1"/>
    <col min="2309" max="2309" width="33.85546875" style="32" customWidth="1"/>
    <col min="2310" max="2311" width="13.5703125" style="32" bestFit="1" customWidth="1"/>
    <col min="2312" max="2312" width="13" style="32" customWidth="1"/>
    <col min="2313" max="2313" width="14.85546875" style="32" bestFit="1" customWidth="1"/>
    <col min="2314" max="2314" width="9.5703125" style="32" customWidth="1"/>
    <col min="2315" max="2315" width="11.85546875" style="32" customWidth="1"/>
    <col min="2316" max="2316" width="12.7109375" style="32" customWidth="1"/>
    <col min="2317" max="2317" width="14.7109375" style="32" customWidth="1"/>
    <col min="2318" max="2318" width="11.7109375" style="32" customWidth="1"/>
    <col min="2319" max="2563" width="9.140625" style="32"/>
    <col min="2564" max="2564" width="2.85546875" style="32" customWidth="1"/>
    <col min="2565" max="2565" width="33.85546875" style="32" customWidth="1"/>
    <col min="2566" max="2567" width="13.5703125" style="32" bestFit="1" customWidth="1"/>
    <col min="2568" max="2568" width="13" style="32" customWidth="1"/>
    <col min="2569" max="2569" width="14.85546875" style="32" bestFit="1" customWidth="1"/>
    <col min="2570" max="2570" width="9.5703125" style="32" customWidth="1"/>
    <col min="2571" max="2571" width="11.85546875" style="32" customWidth="1"/>
    <col min="2572" max="2572" width="12.7109375" style="32" customWidth="1"/>
    <col min="2573" max="2573" width="14.7109375" style="32" customWidth="1"/>
    <col min="2574" max="2574" width="11.7109375" style="32" customWidth="1"/>
    <col min="2575" max="2819" width="9.140625" style="32"/>
    <col min="2820" max="2820" width="2.85546875" style="32" customWidth="1"/>
    <col min="2821" max="2821" width="33.85546875" style="32" customWidth="1"/>
    <col min="2822" max="2823" width="13.5703125" style="32" bestFit="1" customWidth="1"/>
    <col min="2824" max="2824" width="13" style="32" customWidth="1"/>
    <col min="2825" max="2825" width="14.85546875" style="32" bestFit="1" customWidth="1"/>
    <col min="2826" max="2826" width="9.5703125" style="32" customWidth="1"/>
    <col min="2827" max="2827" width="11.85546875" style="32" customWidth="1"/>
    <col min="2828" max="2828" width="12.7109375" style="32" customWidth="1"/>
    <col min="2829" max="2829" width="14.7109375" style="32" customWidth="1"/>
    <col min="2830" max="2830" width="11.7109375" style="32" customWidth="1"/>
    <col min="2831" max="3075" width="9.140625" style="32"/>
    <col min="3076" max="3076" width="2.85546875" style="32" customWidth="1"/>
    <col min="3077" max="3077" width="33.85546875" style="32" customWidth="1"/>
    <col min="3078" max="3079" width="13.5703125" style="32" bestFit="1" customWidth="1"/>
    <col min="3080" max="3080" width="13" style="32" customWidth="1"/>
    <col min="3081" max="3081" width="14.85546875" style="32" bestFit="1" customWidth="1"/>
    <col min="3082" max="3082" width="9.5703125" style="32" customWidth="1"/>
    <col min="3083" max="3083" width="11.85546875" style="32" customWidth="1"/>
    <col min="3084" max="3084" width="12.7109375" style="32" customWidth="1"/>
    <col min="3085" max="3085" width="14.7109375" style="32" customWidth="1"/>
    <col min="3086" max="3086" width="11.7109375" style="32" customWidth="1"/>
    <col min="3087" max="3331" width="9.140625" style="32"/>
    <col min="3332" max="3332" width="2.85546875" style="32" customWidth="1"/>
    <col min="3333" max="3333" width="33.85546875" style="32" customWidth="1"/>
    <col min="3334" max="3335" width="13.5703125" style="32" bestFit="1" customWidth="1"/>
    <col min="3336" max="3336" width="13" style="32" customWidth="1"/>
    <col min="3337" max="3337" width="14.85546875" style="32" bestFit="1" customWidth="1"/>
    <col min="3338" max="3338" width="9.5703125" style="32" customWidth="1"/>
    <col min="3339" max="3339" width="11.85546875" style="32" customWidth="1"/>
    <col min="3340" max="3340" width="12.7109375" style="32" customWidth="1"/>
    <col min="3341" max="3341" width="14.7109375" style="32" customWidth="1"/>
    <col min="3342" max="3342" width="11.7109375" style="32" customWidth="1"/>
    <col min="3343" max="3587" width="9.140625" style="32"/>
    <col min="3588" max="3588" width="2.85546875" style="32" customWidth="1"/>
    <col min="3589" max="3589" width="33.85546875" style="32" customWidth="1"/>
    <col min="3590" max="3591" width="13.5703125" style="32" bestFit="1" customWidth="1"/>
    <col min="3592" max="3592" width="13" style="32" customWidth="1"/>
    <col min="3593" max="3593" width="14.85546875" style="32" bestFit="1" customWidth="1"/>
    <col min="3594" max="3594" width="9.5703125" style="32" customWidth="1"/>
    <col min="3595" max="3595" width="11.85546875" style="32" customWidth="1"/>
    <col min="3596" max="3596" width="12.7109375" style="32" customWidth="1"/>
    <col min="3597" max="3597" width="14.7109375" style="32" customWidth="1"/>
    <col min="3598" max="3598" width="11.7109375" style="32" customWidth="1"/>
    <col min="3599" max="3843" width="9.140625" style="32"/>
    <col min="3844" max="3844" width="2.85546875" style="32" customWidth="1"/>
    <col min="3845" max="3845" width="33.85546875" style="32" customWidth="1"/>
    <col min="3846" max="3847" width="13.5703125" style="32" bestFit="1" customWidth="1"/>
    <col min="3848" max="3848" width="13" style="32" customWidth="1"/>
    <col min="3849" max="3849" width="14.85546875" style="32" bestFit="1" customWidth="1"/>
    <col min="3850" max="3850" width="9.5703125" style="32" customWidth="1"/>
    <col min="3851" max="3851" width="11.85546875" style="32" customWidth="1"/>
    <col min="3852" max="3852" width="12.7109375" style="32" customWidth="1"/>
    <col min="3853" max="3853" width="14.7109375" style="32" customWidth="1"/>
    <col min="3854" max="3854" width="11.7109375" style="32" customWidth="1"/>
    <col min="3855" max="4099" width="9.140625" style="32"/>
    <col min="4100" max="4100" width="2.85546875" style="32" customWidth="1"/>
    <col min="4101" max="4101" width="33.85546875" style="32" customWidth="1"/>
    <col min="4102" max="4103" width="13.5703125" style="32" bestFit="1" customWidth="1"/>
    <col min="4104" max="4104" width="13" style="32" customWidth="1"/>
    <col min="4105" max="4105" width="14.85546875" style="32" bestFit="1" customWidth="1"/>
    <col min="4106" max="4106" width="9.5703125" style="32" customWidth="1"/>
    <col min="4107" max="4107" width="11.85546875" style="32" customWidth="1"/>
    <col min="4108" max="4108" width="12.7109375" style="32" customWidth="1"/>
    <col min="4109" max="4109" width="14.7109375" style="32" customWidth="1"/>
    <col min="4110" max="4110" width="11.7109375" style="32" customWidth="1"/>
    <col min="4111" max="4355" width="9.140625" style="32"/>
    <col min="4356" max="4356" width="2.85546875" style="32" customWidth="1"/>
    <col min="4357" max="4357" width="33.85546875" style="32" customWidth="1"/>
    <col min="4358" max="4359" width="13.5703125" style="32" bestFit="1" customWidth="1"/>
    <col min="4360" max="4360" width="13" style="32" customWidth="1"/>
    <col min="4361" max="4361" width="14.85546875" style="32" bestFit="1" customWidth="1"/>
    <col min="4362" max="4362" width="9.5703125" style="32" customWidth="1"/>
    <col min="4363" max="4363" width="11.85546875" style="32" customWidth="1"/>
    <col min="4364" max="4364" width="12.7109375" style="32" customWidth="1"/>
    <col min="4365" max="4365" width="14.7109375" style="32" customWidth="1"/>
    <col min="4366" max="4366" width="11.7109375" style="32" customWidth="1"/>
    <col min="4367" max="4611" width="9.140625" style="32"/>
    <col min="4612" max="4612" width="2.85546875" style="32" customWidth="1"/>
    <col min="4613" max="4613" width="33.85546875" style="32" customWidth="1"/>
    <col min="4614" max="4615" width="13.5703125" style="32" bestFit="1" customWidth="1"/>
    <col min="4616" max="4616" width="13" style="32" customWidth="1"/>
    <col min="4617" max="4617" width="14.85546875" style="32" bestFit="1" customWidth="1"/>
    <col min="4618" max="4618" width="9.5703125" style="32" customWidth="1"/>
    <col min="4619" max="4619" width="11.85546875" style="32" customWidth="1"/>
    <col min="4620" max="4620" width="12.7109375" style="32" customWidth="1"/>
    <col min="4621" max="4621" width="14.7109375" style="32" customWidth="1"/>
    <col min="4622" max="4622" width="11.7109375" style="32" customWidth="1"/>
    <col min="4623" max="4867" width="9.140625" style="32"/>
    <col min="4868" max="4868" width="2.85546875" style="32" customWidth="1"/>
    <col min="4869" max="4869" width="33.85546875" style="32" customWidth="1"/>
    <col min="4870" max="4871" width="13.5703125" style="32" bestFit="1" customWidth="1"/>
    <col min="4872" max="4872" width="13" style="32" customWidth="1"/>
    <col min="4873" max="4873" width="14.85546875" style="32" bestFit="1" customWidth="1"/>
    <col min="4874" max="4874" width="9.5703125" style="32" customWidth="1"/>
    <col min="4875" max="4875" width="11.85546875" style="32" customWidth="1"/>
    <col min="4876" max="4876" width="12.7109375" style="32" customWidth="1"/>
    <col min="4877" max="4877" width="14.7109375" style="32" customWidth="1"/>
    <col min="4878" max="4878" width="11.7109375" style="32" customWidth="1"/>
    <col min="4879" max="5123" width="9.140625" style="32"/>
    <col min="5124" max="5124" width="2.85546875" style="32" customWidth="1"/>
    <col min="5125" max="5125" width="33.85546875" style="32" customWidth="1"/>
    <col min="5126" max="5127" width="13.5703125" style="32" bestFit="1" customWidth="1"/>
    <col min="5128" max="5128" width="13" style="32" customWidth="1"/>
    <col min="5129" max="5129" width="14.85546875" style="32" bestFit="1" customWidth="1"/>
    <col min="5130" max="5130" width="9.5703125" style="32" customWidth="1"/>
    <col min="5131" max="5131" width="11.85546875" style="32" customWidth="1"/>
    <col min="5132" max="5132" width="12.7109375" style="32" customWidth="1"/>
    <col min="5133" max="5133" width="14.7109375" style="32" customWidth="1"/>
    <col min="5134" max="5134" width="11.7109375" style="32" customWidth="1"/>
    <col min="5135" max="5379" width="9.140625" style="32"/>
    <col min="5380" max="5380" width="2.85546875" style="32" customWidth="1"/>
    <col min="5381" max="5381" width="33.85546875" style="32" customWidth="1"/>
    <col min="5382" max="5383" width="13.5703125" style="32" bestFit="1" customWidth="1"/>
    <col min="5384" max="5384" width="13" style="32" customWidth="1"/>
    <col min="5385" max="5385" width="14.85546875" style="32" bestFit="1" customWidth="1"/>
    <col min="5386" max="5386" width="9.5703125" style="32" customWidth="1"/>
    <col min="5387" max="5387" width="11.85546875" style="32" customWidth="1"/>
    <col min="5388" max="5388" width="12.7109375" style="32" customWidth="1"/>
    <col min="5389" max="5389" width="14.7109375" style="32" customWidth="1"/>
    <col min="5390" max="5390" width="11.7109375" style="32" customWidth="1"/>
    <col min="5391" max="5635" width="9.140625" style="32"/>
    <col min="5636" max="5636" width="2.85546875" style="32" customWidth="1"/>
    <col min="5637" max="5637" width="33.85546875" style="32" customWidth="1"/>
    <col min="5638" max="5639" width="13.5703125" style="32" bestFit="1" customWidth="1"/>
    <col min="5640" max="5640" width="13" style="32" customWidth="1"/>
    <col min="5641" max="5641" width="14.85546875" style="32" bestFit="1" customWidth="1"/>
    <col min="5642" max="5642" width="9.5703125" style="32" customWidth="1"/>
    <col min="5643" max="5643" width="11.85546875" style="32" customWidth="1"/>
    <col min="5644" max="5644" width="12.7109375" style="32" customWidth="1"/>
    <col min="5645" max="5645" width="14.7109375" style="32" customWidth="1"/>
    <col min="5646" max="5646" width="11.7109375" style="32" customWidth="1"/>
    <col min="5647" max="5891" width="9.140625" style="32"/>
    <col min="5892" max="5892" width="2.85546875" style="32" customWidth="1"/>
    <col min="5893" max="5893" width="33.85546875" style="32" customWidth="1"/>
    <col min="5894" max="5895" width="13.5703125" style="32" bestFit="1" customWidth="1"/>
    <col min="5896" max="5896" width="13" style="32" customWidth="1"/>
    <col min="5897" max="5897" width="14.85546875" style="32" bestFit="1" customWidth="1"/>
    <col min="5898" max="5898" width="9.5703125" style="32" customWidth="1"/>
    <col min="5899" max="5899" width="11.85546875" style="32" customWidth="1"/>
    <col min="5900" max="5900" width="12.7109375" style="32" customWidth="1"/>
    <col min="5901" max="5901" width="14.7109375" style="32" customWidth="1"/>
    <col min="5902" max="5902" width="11.7109375" style="32" customWidth="1"/>
    <col min="5903" max="6147" width="9.140625" style="32"/>
    <col min="6148" max="6148" width="2.85546875" style="32" customWidth="1"/>
    <col min="6149" max="6149" width="33.85546875" style="32" customWidth="1"/>
    <col min="6150" max="6151" width="13.5703125" style="32" bestFit="1" customWidth="1"/>
    <col min="6152" max="6152" width="13" style="32" customWidth="1"/>
    <col min="6153" max="6153" width="14.85546875" style="32" bestFit="1" customWidth="1"/>
    <col min="6154" max="6154" width="9.5703125" style="32" customWidth="1"/>
    <col min="6155" max="6155" width="11.85546875" style="32" customWidth="1"/>
    <col min="6156" max="6156" width="12.7109375" style="32" customWidth="1"/>
    <col min="6157" max="6157" width="14.7109375" style="32" customWidth="1"/>
    <col min="6158" max="6158" width="11.7109375" style="32" customWidth="1"/>
    <col min="6159" max="6403" width="9.140625" style="32"/>
    <col min="6404" max="6404" width="2.85546875" style="32" customWidth="1"/>
    <col min="6405" max="6405" width="33.85546875" style="32" customWidth="1"/>
    <col min="6406" max="6407" width="13.5703125" style="32" bestFit="1" customWidth="1"/>
    <col min="6408" max="6408" width="13" style="32" customWidth="1"/>
    <col min="6409" max="6409" width="14.85546875" style="32" bestFit="1" customWidth="1"/>
    <col min="6410" max="6410" width="9.5703125" style="32" customWidth="1"/>
    <col min="6411" max="6411" width="11.85546875" style="32" customWidth="1"/>
    <col min="6412" max="6412" width="12.7109375" style="32" customWidth="1"/>
    <col min="6413" max="6413" width="14.7109375" style="32" customWidth="1"/>
    <col min="6414" max="6414" width="11.7109375" style="32" customWidth="1"/>
    <col min="6415" max="6659" width="9.140625" style="32"/>
    <col min="6660" max="6660" width="2.85546875" style="32" customWidth="1"/>
    <col min="6661" max="6661" width="33.85546875" style="32" customWidth="1"/>
    <col min="6662" max="6663" width="13.5703125" style="32" bestFit="1" customWidth="1"/>
    <col min="6664" max="6664" width="13" style="32" customWidth="1"/>
    <col min="6665" max="6665" width="14.85546875" style="32" bestFit="1" customWidth="1"/>
    <col min="6666" max="6666" width="9.5703125" style="32" customWidth="1"/>
    <col min="6667" max="6667" width="11.85546875" style="32" customWidth="1"/>
    <col min="6668" max="6668" width="12.7109375" style="32" customWidth="1"/>
    <col min="6669" max="6669" width="14.7109375" style="32" customWidth="1"/>
    <col min="6670" max="6670" width="11.7109375" style="32" customWidth="1"/>
    <col min="6671" max="6915" width="9.140625" style="32"/>
    <col min="6916" max="6916" width="2.85546875" style="32" customWidth="1"/>
    <col min="6917" max="6917" width="33.85546875" style="32" customWidth="1"/>
    <col min="6918" max="6919" width="13.5703125" style="32" bestFit="1" customWidth="1"/>
    <col min="6920" max="6920" width="13" style="32" customWidth="1"/>
    <col min="6921" max="6921" width="14.85546875" style="32" bestFit="1" customWidth="1"/>
    <col min="6922" max="6922" width="9.5703125" style="32" customWidth="1"/>
    <col min="6923" max="6923" width="11.85546875" style="32" customWidth="1"/>
    <col min="6924" max="6924" width="12.7109375" style="32" customWidth="1"/>
    <col min="6925" max="6925" width="14.7109375" style="32" customWidth="1"/>
    <col min="6926" max="6926" width="11.7109375" style="32" customWidth="1"/>
    <col min="6927" max="7171" width="9.140625" style="32"/>
    <col min="7172" max="7172" width="2.85546875" style="32" customWidth="1"/>
    <col min="7173" max="7173" width="33.85546875" style="32" customWidth="1"/>
    <col min="7174" max="7175" width="13.5703125" style="32" bestFit="1" customWidth="1"/>
    <col min="7176" max="7176" width="13" style="32" customWidth="1"/>
    <col min="7177" max="7177" width="14.85546875" style="32" bestFit="1" customWidth="1"/>
    <col min="7178" max="7178" width="9.5703125" style="32" customWidth="1"/>
    <col min="7179" max="7179" width="11.85546875" style="32" customWidth="1"/>
    <col min="7180" max="7180" width="12.7109375" style="32" customWidth="1"/>
    <col min="7181" max="7181" width="14.7109375" style="32" customWidth="1"/>
    <col min="7182" max="7182" width="11.7109375" style="32" customWidth="1"/>
    <col min="7183" max="7427" width="9.140625" style="32"/>
    <col min="7428" max="7428" width="2.85546875" style="32" customWidth="1"/>
    <col min="7429" max="7429" width="33.85546875" style="32" customWidth="1"/>
    <col min="7430" max="7431" width="13.5703125" style="32" bestFit="1" customWidth="1"/>
    <col min="7432" max="7432" width="13" style="32" customWidth="1"/>
    <col min="7433" max="7433" width="14.85546875" style="32" bestFit="1" customWidth="1"/>
    <col min="7434" max="7434" width="9.5703125" style="32" customWidth="1"/>
    <col min="7435" max="7435" width="11.85546875" style="32" customWidth="1"/>
    <col min="7436" max="7436" width="12.7109375" style="32" customWidth="1"/>
    <col min="7437" max="7437" width="14.7109375" style="32" customWidth="1"/>
    <col min="7438" max="7438" width="11.7109375" style="32" customWidth="1"/>
    <col min="7439" max="7683" width="9.140625" style="32"/>
    <col min="7684" max="7684" width="2.85546875" style="32" customWidth="1"/>
    <col min="7685" max="7685" width="33.85546875" style="32" customWidth="1"/>
    <col min="7686" max="7687" width="13.5703125" style="32" bestFit="1" customWidth="1"/>
    <col min="7688" max="7688" width="13" style="32" customWidth="1"/>
    <col min="7689" max="7689" width="14.85546875" style="32" bestFit="1" customWidth="1"/>
    <col min="7690" max="7690" width="9.5703125" style="32" customWidth="1"/>
    <col min="7691" max="7691" width="11.85546875" style="32" customWidth="1"/>
    <col min="7692" max="7692" width="12.7109375" style="32" customWidth="1"/>
    <col min="7693" max="7693" width="14.7109375" style="32" customWidth="1"/>
    <col min="7694" max="7694" width="11.7109375" style="32" customWidth="1"/>
    <col min="7695" max="7939" width="9.140625" style="32"/>
    <col min="7940" max="7940" width="2.85546875" style="32" customWidth="1"/>
    <col min="7941" max="7941" width="33.85546875" style="32" customWidth="1"/>
    <col min="7942" max="7943" width="13.5703125" style="32" bestFit="1" customWidth="1"/>
    <col min="7944" max="7944" width="13" style="32" customWidth="1"/>
    <col min="7945" max="7945" width="14.85546875" style="32" bestFit="1" customWidth="1"/>
    <col min="7946" max="7946" width="9.5703125" style="32" customWidth="1"/>
    <col min="7947" max="7947" width="11.85546875" style="32" customWidth="1"/>
    <col min="7948" max="7948" width="12.7109375" style="32" customWidth="1"/>
    <col min="7949" max="7949" width="14.7109375" style="32" customWidth="1"/>
    <col min="7950" max="7950" width="11.7109375" style="32" customWidth="1"/>
    <col min="7951" max="8195" width="9.140625" style="32"/>
    <col min="8196" max="8196" width="2.85546875" style="32" customWidth="1"/>
    <col min="8197" max="8197" width="33.85546875" style="32" customWidth="1"/>
    <col min="8198" max="8199" width="13.5703125" style="32" bestFit="1" customWidth="1"/>
    <col min="8200" max="8200" width="13" style="32" customWidth="1"/>
    <col min="8201" max="8201" width="14.85546875" style="32" bestFit="1" customWidth="1"/>
    <col min="8202" max="8202" width="9.5703125" style="32" customWidth="1"/>
    <col min="8203" max="8203" width="11.85546875" style="32" customWidth="1"/>
    <col min="8204" max="8204" width="12.7109375" style="32" customWidth="1"/>
    <col min="8205" max="8205" width="14.7109375" style="32" customWidth="1"/>
    <col min="8206" max="8206" width="11.7109375" style="32" customWidth="1"/>
    <col min="8207" max="8451" width="9.140625" style="32"/>
    <col min="8452" max="8452" width="2.85546875" style="32" customWidth="1"/>
    <col min="8453" max="8453" width="33.85546875" style="32" customWidth="1"/>
    <col min="8454" max="8455" width="13.5703125" style="32" bestFit="1" customWidth="1"/>
    <col min="8456" max="8456" width="13" style="32" customWidth="1"/>
    <col min="8457" max="8457" width="14.85546875" style="32" bestFit="1" customWidth="1"/>
    <col min="8458" max="8458" width="9.5703125" style="32" customWidth="1"/>
    <col min="8459" max="8459" width="11.85546875" style="32" customWidth="1"/>
    <col min="8460" max="8460" width="12.7109375" style="32" customWidth="1"/>
    <col min="8461" max="8461" width="14.7109375" style="32" customWidth="1"/>
    <col min="8462" max="8462" width="11.7109375" style="32" customWidth="1"/>
    <col min="8463" max="8707" width="9.140625" style="32"/>
    <col min="8708" max="8708" width="2.85546875" style="32" customWidth="1"/>
    <col min="8709" max="8709" width="33.85546875" style="32" customWidth="1"/>
    <col min="8710" max="8711" width="13.5703125" style="32" bestFit="1" customWidth="1"/>
    <col min="8712" max="8712" width="13" style="32" customWidth="1"/>
    <col min="8713" max="8713" width="14.85546875" style="32" bestFit="1" customWidth="1"/>
    <col min="8714" max="8714" width="9.5703125" style="32" customWidth="1"/>
    <col min="8715" max="8715" width="11.85546875" style="32" customWidth="1"/>
    <col min="8716" max="8716" width="12.7109375" style="32" customWidth="1"/>
    <col min="8717" max="8717" width="14.7109375" style="32" customWidth="1"/>
    <col min="8718" max="8718" width="11.7109375" style="32" customWidth="1"/>
    <col min="8719" max="8963" width="9.140625" style="32"/>
    <col min="8964" max="8964" width="2.85546875" style="32" customWidth="1"/>
    <col min="8965" max="8965" width="33.85546875" style="32" customWidth="1"/>
    <col min="8966" max="8967" width="13.5703125" style="32" bestFit="1" customWidth="1"/>
    <col min="8968" max="8968" width="13" style="32" customWidth="1"/>
    <col min="8969" max="8969" width="14.85546875" style="32" bestFit="1" customWidth="1"/>
    <col min="8970" max="8970" width="9.5703125" style="32" customWidth="1"/>
    <col min="8971" max="8971" width="11.85546875" style="32" customWidth="1"/>
    <col min="8972" max="8972" width="12.7109375" style="32" customWidth="1"/>
    <col min="8973" max="8973" width="14.7109375" style="32" customWidth="1"/>
    <col min="8974" max="8974" width="11.7109375" style="32" customWidth="1"/>
    <col min="8975" max="9219" width="9.140625" style="32"/>
    <col min="9220" max="9220" width="2.85546875" style="32" customWidth="1"/>
    <col min="9221" max="9221" width="33.85546875" style="32" customWidth="1"/>
    <col min="9222" max="9223" width="13.5703125" style="32" bestFit="1" customWidth="1"/>
    <col min="9224" max="9224" width="13" style="32" customWidth="1"/>
    <col min="9225" max="9225" width="14.85546875" style="32" bestFit="1" customWidth="1"/>
    <col min="9226" max="9226" width="9.5703125" style="32" customWidth="1"/>
    <col min="9227" max="9227" width="11.85546875" style="32" customWidth="1"/>
    <col min="9228" max="9228" width="12.7109375" style="32" customWidth="1"/>
    <col min="9229" max="9229" width="14.7109375" style="32" customWidth="1"/>
    <col min="9230" max="9230" width="11.7109375" style="32" customWidth="1"/>
    <col min="9231" max="9475" width="9.140625" style="32"/>
    <col min="9476" max="9476" width="2.85546875" style="32" customWidth="1"/>
    <col min="9477" max="9477" width="33.85546875" style="32" customWidth="1"/>
    <col min="9478" max="9479" width="13.5703125" style="32" bestFit="1" customWidth="1"/>
    <col min="9480" max="9480" width="13" style="32" customWidth="1"/>
    <col min="9481" max="9481" width="14.85546875" style="32" bestFit="1" customWidth="1"/>
    <col min="9482" max="9482" width="9.5703125" style="32" customWidth="1"/>
    <col min="9483" max="9483" width="11.85546875" style="32" customWidth="1"/>
    <col min="9484" max="9484" width="12.7109375" style="32" customWidth="1"/>
    <col min="9485" max="9485" width="14.7109375" style="32" customWidth="1"/>
    <col min="9486" max="9486" width="11.7109375" style="32" customWidth="1"/>
    <col min="9487" max="9731" width="9.140625" style="32"/>
    <col min="9732" max="9732" width="2.85546875" style="32" customWidth="1"/>
    <col min="9733" max="9733" width="33.85546875" style="32" customWidth="1"/>
    <col min="9734" max="9735" width="13.5703125" style="32" bestFit="1" customWidth="1"/>
    <col min="9736" max="9736" width="13" style="32" customWidth="1"/>
    <col min="9737" max="9737" width="14.85546875" style="32" bestFit="1" customWidth="1"/>
    <col min="9738" max="9738" width="9.5703125" style="32" customWidth="1"/>
    <col min="9739" max="9739" width="11.85546875" style="32" customWidth="1"/>
    <col min="9740" max="9740" width="12.7109375" style="32" customWidth="1"/>
    <col min="9741" max="9741" width="14.7109375" style="32" customWidth="1"/>
    <col min="9742" max="9742" width="11.7109375" style="32" customWidth="1"/>
    <col min="9743" max="9987" width="9.140625" style="32"/>
    <col min="9988" max="9988" width="2.85546875" style="32" customWidth="1"/>
    <col min="9989" max="9989" width="33.85546875" style="32" customWidth="1"/>
    <col min="9990" max="9991" width="13.5703125" style="32" bestFit="1" customWidth="1"/>
    <col min="9992" max="9992" width="13" style="32" customWidth="1"/>
    <col min="9993" max="9993" width="14.85546875" style="32" bestFit="1" customWidth="1"/>
    <col min="9994" max="9994" width="9.5703125" style="32" customWidth="1"/>
    <col min="9995" max="9995" width="11.85546875" style="32" customWidth="1"/>
    <col min="9996" max="9996" width="12.7109375" style="32" customWidth="1"/>
    <col min="9997" max="9997" width="14.7109375" style="32" customWidth="1"/>
    <col min="9998" max="9998" width="11.7109375" style="32" customWidth="1"/>
    <col min="9999" max="10243" width="9.140625" style="32"/>
    <col min="10244" max="10244" width="2.85546875" style="32" customWidth="1"/>
    <col min="10245" max="10245" width="33.85546875" style="32" customWidth="1"/>
    <col min="10246" max="10247" width="13.5703125" style="32" bestFit="1" customWidth="1"/>
    <col min="10248" max="10248" width="13" style="32" customWidth="1"/>
    <col min="10249" max="10249" width="14.85546875" style="32" bestFit="1" customWidth="1"/>
    <col min="10250" max="10250" width="9.5703125" style="32" customWidth="1"/>
    <col min="10251" max="10251" width="11.85546875" style="32" customWidth="1"/>
    <col min="10252" max="10252" width="12.7109375" style="32" customWidth="1"/>
    <col min="10253" max="10253" width="14.7109375" style="32" customWidth="1"/>
    <col min="10254" max="10254" width="11.7109375" style="32" customWidth="1"/>
    <col min="10255" max="10499" width="9.140625" style="32"/>
    <col min="10500" max="10500" width="2.85546875" style="32" customWidth="1"/>
    <col min="10501" max="10501" width="33.85546875" style="32" customWidth="1"/>
    <col min="10502" max="10503" width="13.5703125" style="32" bestFit="1" customWidth="1"/>
    <col min="10504" max="10504" width="13" style="32" customWidth="1"/>
    <col min="10505" max="10505" width="14.85546875" style="32" bestFit="1" customWidth="1"/>
    <col min="10506" max="10506" width="9.5703125" style="32" customWidth="1"/>
    <col min="10507" max="10507" width="11.85546875" style="32" customWidth="1"/>
    <col min="10508" max="10508" width="12.7109375" style="32" customWidth="1"/>
    <col min="10509" max="10509" width="14.7109375" style="32" customWidth="1"/>
    <col min="10510" max="10510" width="11.7109375" style="32" customWidth="1"/>
    <col min="10511" max="10755" width="9.140625" style="32"/>
    <col min="10756" max="10756" width="2.85546875" style="32" customWidth="1"/>
    <col min="10757" max="10757" width="33.85546875" style="32" customWidth="1"/>
    <col min="10758" max="10759" width="13.5703125" style="32" bestFit="1" customWidth="1"/>
    <col min="10760" max="10760" width="13" style="32" customWidth="1"/>
    <col min="10761" max="10761" width="14.85546875" style="32" bestFit="1" customWidth="1"/>
    <col min="10762" max="10762" width="9.5703125" style="32" customWidth="1"/>
    <col min="10763" max="10763" width="11.85546875" style="32" customWidth="1"/>
    <col min="10764" max="10764" width="12.7109375" style="32" customWidth="1"/>
    <col min="10765" max="10765" width="14.7109375" style="32" customWidth="1"/>
    <col min="10766" max="10766" width="11.7109375" style="32" customWidth="1"/>
    <col min="10767" max="11011" width="9.140625" style="32"/>
    <col min="11012" max="11012" width="2.85546875" style="32" customWidth="1"/>
    <col min="11013" max="11013" width="33.85546875" style="32" customWidth="1"/>
    <col min="11014" max="11015" width="13.5703125" style="32" bestFit="1" customWidth="1"/>
    <col min="11016" max="11016" width="13" style="32" customWidth="1"/>
    <col min="11017" max="11017" width="14.85546875" style="32" bestFit="1" customWidth="1"/>
    <col min="11018" max="11018" width="9.5703125" style="32" customWidth="1"/>
    <col min="11019" max="11019" width="11.85546875" style="32" customWidth="1"/>
    <col min="11020" max="11020" width="12.7109375" style="32" customWidth="1"/>
    <col min="11021" max="11021" width="14.7109375" style="32" customWidth="1"/>
    <col min="11022" max="11022" width="11.7109375" style="32" customWidth="1"/>
    <col min="11023" max="11267" width="9.140625" style="32"/>
    <col min="11268" max="11268" width="2.85546875" style="32" customWidth="1"/>
    <col min="11269" max="11269" width="33.85546875" style="32" customWidth="1"/>
    <col min="11270" max="11271" width="13.5703125" style="32" bestFit="1" customWidth="1"/>
    <col min="11272" max="11272" width="13" style="32" customWidth="1"/>
    <col min="11273" max="11273" width="14.85546875" style="32" bestFit="1" customWidth="1"/>
    <col min="11274" max="11274" width="9.5703125" style="32" customWidth="1"/>
    <col min="11275" max="11275" width="11.85546875" style="32" customWidth="1"/>
    <col min="11276" max="11276" width="12.7109375" style="32" customWidth="1"/>
    <col min="11277" max="11277" width="14.7109375" style="32" customWidth="1"/>
    <col min="11278" max="11278" width="11.7109375" style="32" customWidth="1"/>
    <col min="11279" max="11523" width="9.140625" style="32"/>
    <col min="11524" max="11524" width="2.85546875" style="32" customWidth="1"/>
    <col min="11525" max="11525" width="33.85546875" style="32" customWidth="1"/>
    <col min="11526" max="11527" width="13.5703125" style="32" bestFit="1" customWidth="1"/>
    <col min="11528" max="11528" width="13" style="32" customWidth="1"/>
    <col min="11529" max="11529" width="14.85546875" style="32" bestFit="1" customWidth="1"/>
    <col min="11530" max="11530" width="9.5703125" style="32" customWidth="1"/>
    <col min="11531" max="11531" width="11.85546875" style="32" customWidth="1"/>
    <col min="11532" max="11532" width="12.7109375" style="32" customWidth="1"/>
    <col min="11533" max="11533" width="14.7109375" style="32" customWidth="1"/>
    <col min="11534" max="11534" width="11.7109375" style="32" customWidth="1"/>
    <col min="11535" max="11779" width="9.140625" style="32"/>
    <col min="11780" max="11780" width="2.85546875" style="32" customWidth="1"/>
    <col min="11781" max="11781" width="33.85546875" style="32" customWidth="1"/>
    <col min="11782" max="11783" width="13.5703125" style="32" bestFit="1" customWidth="1"/>
    <col min="11784" max="11784" width="13" style="32" customWidth="1"/>
    <col min="11785" max="11785" width="14.85546875" style="32" bestFit="1" customWidth="1"/>
    <col min="11786" max="11786" width="9.5703125" style="32" customWidth="1"/>
    <col min="11787" max="11787" width="11.85546875" style="32" customWidth="1"/>
    <col min="11788" max="11788" width="12.7109375" style="32" customWidth="1"/>
    <col min="11789" max="11789" width="14.7109375" style="32" customWidth="1"/>
    <col min="11790" max="11790" width="11.7109375" style="32" customWidth="1"/>
    <col min="11791" max="12035" width="9.140625" style="32"/>
    <col min="12036" max="12036" width="2.85546875" style="32" customWidth="1"/>
    <col min="12037" max="12037" width="33.85546875" style="32" customWidth="1"/>
    <col min="12038" max="12039" width="13.5703125" style="32" bestFit="1" customWidth="1"/>
    <col min="12040" max="12040" width="13" style="32" customWidth="1"/>
    <col min="12041" max="12041" width="14.85546875" style="32" bestFit="1" customWidth="1"/>
    <col min="12042" max="12042" width="9.5703125" style="32" customWidth="1"/>
    <col min="12043" max="12043" width="11.85546875" style="32" customWidth="1"/>
    <col min="12044" max="12044" width="12.7109375" style="32" customWidth="1"/>
    <col min="12045" max="12045" width="14.7109375" style="32" customWidth="1"/>
    <col min="12046" max="12046" width="11.7109375" style="32" customWidth="1"/>
    <col min="12047" max="12291" width="9.140625" style="32"/>
    <col min="12292" max="12292" width="2.85546875" style="32" customWidth="1"/>
    <col min="12293" max="12293" width="33.85546875" style="32" customWidth="1"/>
    <col min="12294" max="12295" width="13.5703125" style="32" bestFit="1" customWidth="1"/>
    <col min="12296" max="12296" width="13" style="32" customWidth="1"/>
    <col min="12297" max="12297" width="14.85546875" style="32" bestFit="1" customWidth="1"/>
    <col min="12298" max="12298" width="9.5703125" style="32" customWidth="1"/>
    <col min="12299" max="12299" width="11.85546875" style="32" customWidth="1"/>
    <col min="12300" max="12300" width="12.7109375" style="32" customWidth="1"/>
    <col min="12301" max="12301" width="14.7109375" style="32" customWidth="1"/>
    <col min="12302" max="12302" width="11.7109375" style="32" customWidth="1"/>
    <col min="12303" max="12547" width="9.140625" style="32"/>
    <col min="12548" max="12548" width="2.85546875" style="32" customWidth="1"/>
    <col min="12549" max="12549" width="33.85546875" style="32" customWidth="1"/>
    <col min="12550" max="12551" width="13.5703125" style="32" bestFit="1" customWidth="1"/>
    <col min="12552" max="12552" width="13" style="32" customWidth="1"/>
    <col min="12553" max="12553" width="14.85546875" style="32" bestFit="1" customWidth="1"/>
    <col min="12554" max="12554" width="9.5703125" style="32" customWidth="1"/>
    <col min="12555" max="12555" width="11.85546875" style="32" customWidth="1"/>
    <col min="12556" max="12556" width="12.7109375" style="32" customWidth="1"/>
    <col min="12557" max="12557" width="14.7109375" style="32" customWidth="1"/>
    <col min="12558" max="12558" width="11.7109375" style="32" customWidth="1"/>
    <col min="12559" max="12803" width="9.140625" style="32"/>
    <col min="12804" max="12804" width="2.85546875" style="32" customWidth="1"/>
    <col min="12805" max="12805" width="33.85546875" style="32" customWidth="1"/>
    <col min="12806" max="12807" width="13.5703125" style="32" bestFit="1" customWidth="1"/>
    <col min="12808" max="12808" width="13" style="32" customWidth="1"/>
    <col min="12809" max="12809" width="14.85546875" style="32" bestFit="1" customWidth="1"/>
    <col min="12810" max="12810" width="9.5703125" style="32" customWidth="1"/>
    <col min="12811" max="12811" width="11.85546875" style="32" customWidth="1"/>
    <col min="12812" max="12812" width="12.7109375" style="32" customWidth="1"/>
    <col min="12813" max="12813" width="14.7109375" style="32" customWidth="1"/>
    <col min="12814" max="12814" width="11.7109375" style="32" customWidth="1"/>
    <col min="12815" max="13059" width="9.140625" style="32"/>
    <col min="13060" max="13060" width="2.85546875" style="32" customWidth="1"/>
    <col min="13061" max="13061" width="33.85546875" style="32" customWidth="1"/>
    <col min="13062" max="13063" width="13.5703125" style="32" bestFit="1" customWidth="1"/>
    <col min="13064" max="13064" width="13" style="32" customWidth="1"/>
    <col min="13065" max="13065" width="14.85546875" style="32" bestFit="1" customWidth="1"/>
    <col min="13066" max="13066" width="9.5703125" style="32" customWidth="1"/>
    <col min="13067" max="13067" width="11.85546875" style="32" customWidth="1"/>
    <col min="13068" max="13068" width="12.7109375" style="32" customWidth="1"/>
    <col min="13069" max="13069" width="14.7109375" style="32" customWidth="1"/>
    <col min="13070" max="13070" width="11.7109375" style="32" customWidth="1"/>
    <col min="13071" max="13315" width="9.140625" style="32"/>
    <col min="13316" max="13316" width="2.85546875" style="32" customWidth="1"/>
    <col min="13317" max="13317" width="33.85546875" style="32" customWidth="1"/>
    <col min="13318" max="13319" width="13.5703125" style="32" bestFit="1" customWidth="1"/>
    <col min="13320" max="13320" width="13" style="32" customWidth="1"/>
    <col min="13321" max="13321" width="14.85546875" style="32" bestFit="1" customWidth="1"/>
    <col min="13322" max="13322" width="9.5703125" style="32" customWidth="1"/>
    <col min="13323" max="13323" width="11.85546875" style="32" customWidth="1"/>
    <col min="13324" max="13324" width="12.7109375" style="32" customWidth="1"/>
    <col min="13325" max="13325" width="14.7109375" style="32" customWidth="1"/>
    <col min="13326" max="13326" width="11.7109375" style="32" customWidth="1"/>
    <col min="13327" max="13571" width="9.140625" style="32"/>
    <col min="13572" max="13572" width="2.85546875" style="32" customWidth="1"/>
    <col min="13573" max="13573" width="33.85546875" style="32" customWidth="1"/>
    <col min="13574" max="13575" width="13.5703125" style="32" bestFit="1" customWidth="1"/>
    <col min="13576" max="13576" width="13" style="32" customWidth="1"/>
    <col min="13577" max="13577" width="14.85546875" style="32" bestFit="1" customWidth="1"/>
    <col min="13578" max="13578" width="9.5703125" style="32" customWidth="1"/>
    <col min="13579" max="13579" width="11.85546875" style="32" customWidth="1"/>
    <col min="13580" max="13580" width="12.7109375" style="32" customWidth="1"/>
    <col min="13581" max="13581" width="14.7109375" style="32" customWidth="1"/>
    <col min="13582" max="13582" width="11.7109375" style="32" customWidth="1"/>
    <col min="13583" max="13827" width="9.140625" style="32"/>
    <col min="13828" max="13828" width="2.85546875" style="32" customWidth="1"/>
    <col min="13829" max="13829" width="33.85546875" style="32" customWidth="1"/>
    <col min="13830" max="13831" width="13.5703125" style="32" bestFit="1" customWidth="1"/>
    <col min="13832" max="13832" width="13" style="32" customWidth="1"/>
    <col min="13833" max="13833" width="14.85546875" style="32" bestFit="1" customWidth="1"/>
    <col min="13834" max="13834" width="9.5703125" style="32" customWidth="1"/>
    <col min="13835" max="13835" width="11.85546875" style="32" customWidth="1"/>
    <col min="13836" max="13836" width="12.7109375" style="32" customWidth="1"/>
    <col min="13837" max="13837" width="14.7109375" style="32" customWidth="1"/>
    <col min="13838" max="13838" width="11.7109375" style="32" customWidth="1"/>
    <col min="13839" max="14083" width="9.140625" style="32"/>
    <col min="14084" max="14084" width="2.85546875" style="32" customWidth="1"/>
    <col min="14085" max="14085" width="33.85546875" style="32" customWidth="1"/>
    <col min="14086" max="14087" width="13.5703125" style="32" bestFit="1" customWidth="1"/>
    <col min="14088" max="14088" width="13" style="32" customWidth="1"/>
    <col min="14089" max="14089" width="14.85546875" style="32" bestFit="1" customWidth="1"/>
    <col min="14090" max="14090" width="9.5703125" style="32" customWidth="1"/>
    <col min="14091" max="14091" width="11.85546875" style="32" customWidth="1"/>
    <col min="14092" max="14092" width="12.7109375" style="32" customWidth="1"/>
    <col min="14093" max="14093" width="14.7109375" style="32" customWidth="1"/>
    <col min="14094" max="14094" width="11.7109375" style="32" customWidth="1"/>
    <col min="14095" max="14339" width="9.140625" style="32"/>
    <col min="14340" max="14340" width="2.85546875" style="32" customWidth="1"/>
    <col min="14341" max="14341" width="33.85546875" style="32" customWidth="1"/>
    <col min="14342" max="14343" width="13.5703125" style="32" bestFit="1" customWidth="1"/>
    <col min="14344" max="14344" width="13" style="32" customWidth="1"/>
    <col min="14345" max="14345" width="14.85546875" style="32" bestFit="1" customWidth="1"/>
    <col min="14346" max="14346" width="9.5703125" style="32" customWidth="1"/>
    <col min="14347" max="14347" width="11.85546875" style="32" customWidth="1"/>
    <col min="14348" max="14348" width="12.7109375" style="32" customWidth="1"/>
    <col min="14349" max="14349" width="14.7109375" style="32" customWidth="1"/>
    <col min="14350" max="14350" width="11.7109375" style="32" customWidth="1"/>
    <col min="14351" max="14595" width="9.140625" style="32"/>
    <col min="14596" max="14596" width="2.85546875" style="32" customWidth="1"/>
    <col min="14597" max="14597" width="33.85546875" style="32" customWidth="1"/>
    <col min="14598" max="14599" width="13.5703125" style="32" bestFit="1" customWidth="1"/>
    <col min="14600" max="14600" width="13" style="32" customWidth="1"/>
    <col min="14601" max="14601" width="14.85546875" style="32" bestFit="1" customWidth="1"/>
    <col min="14602" max="14602" width="9.5703125" style="32" customWidth="1"/>
    <col min="14603" max="14603" width="11.85546875" style="32" customWidth="1"/>
    <col min="14604" max="14604" width="12.7109375" style="32" customWidth="1"/>
    <col min="14605" max="14605" width="14.7109375" style="32" customWidth="1"/>
    <col min="14606" max="14606" width="11.7109375" style="32" customWidth="1"/>
    <col min="14607" max="14851" width="9.140625" style="32"/>
    <col min="14852" max="14852" width="2.85546875" style="32" customWidth="1"/>
    <col min="14853" max="14853" width="33.85546875" style="32" customWidth="1"/>
    <col min="14854" max="14855" width="13.5703125" style="32" bestFit="1" customWidth="1"/>
    <col min="14856" max="14856" width="13" style="32" customWidth="1"/>
    <col min="14857" max="14857" width="14.85546875" style="32" bestFit="1" customWidth="1"/>
    <col min="14858" max="14858" width="9.5703125" style="32" customWidth="1"/>
    <col min="14859" max="14859" width="11.85546875" style="32" customWidth="1"/>
    <col min="14860" max="14860" width="12.7109375" style="32" customWidth="1"/>
    <col min="14861" max="14861" width="14.7109375" style="32" customWidth="1"/>
    <col min="14862" max="14862" width="11.7109375" style="32" customWidth="1"/>
    <col min="14863" max="15107" width="9.140625" style="32"/>
    <col min="15108" max="15108" width="2.85546875" style="32" customWidth="1"/>
    <col min="15109" max="15109" width="33.85546875" style="32" customWidth="1"/>
    <col min="15110" max="15111" width="13.5703125" style="32" bestFit="1" customWidth="1"/>
    <col min="15112" max="15112" width="13" style="32" customWidth="1"/>
    <col min="15113" max="15113" width="14.85546875" style="32" bestFit="1" customWidth="1"/>
    <col min="15114" max="15114" width="9.5703125" style="32" customWidth="1"/>
    <col min="15115" max="15115" width="11.85546875" style="32" customWidth="1"/>
    <col min="15116" max="15116" width="12.7109375" style="32" customWidth="1"/>
    <col min="15117" max="15117" width="14.7109375" style="32" customWidth="1"/>
    <col min="15118" max="15118" width="11.7109375" style="32" customWidth="1"/>
    <col min="15119" max="15363" width="9.140625" style="32"/>
    <col min="15364" max="15364" width="2.85546875" style="32" customWidth="1"/>
    <col min="15365" max="15365" width="33.85546875" style="32" customWidth="1"/>
    <col min="15366" max="15367" width="13.5703125" style="32" bestFit="1" customWidth="1"/>
    <col min="15368" max="15368" width="13" style="32" customWidth="1"/>
    <col min="15369" max="15369" width="14.85546875" style="32" bestFit="1" customWidth="1"/>
    <col min="15370" max="15370" width="9.5703125" style="32" customWidth="1"/>
    <col min="15371" max="15371" width="11.85546875" style="32" customWidth="1"/>
    <col min="15372" max="15372" width="12.7109375" style="32" customWidth="1"/>
    <col min="15373" max="15373" width="14.7109375" style="32" customWidth="1"/>
    <col min="15374" max="15374" width="11.7109375" style="32" customWidth="1"/>
    <col min="15375" max="15619" width="9.140625" style="32"/>
    <col min="15620" max="15620" width="2.85546875" style="32" customWidth="1"/>
    <col min="15621" max="15621" width="33.85546875" style="32" customWidth="1"/>
    <col min="15622" max="15623" width="13.5703125" style="32" bestFit="1" customWidth="1"/>
    <col min="15624" max="15624" width="13" style="32" customWidth="1"/>
    <col min="15625" max="15625" width="14.85546875" style="32" bestFit="1" customWidth="1"/>
    <col min="15626" max="15626" width="9.5703125" style="32" customWidth="1"/>
    <col min="15627" max="15627" width="11.85546875" style="32" customWidth="1"/>
    <col min="15628" max="15628" width="12.7109375" style="32" customWidth="1"/>
    <col min="15629" max="15629" width="14.7109375" style="32" customWidth="1"/>
    <col min="15630" max="15630" width="11.7109375" style="32" customWidth="1"/>
    <col min="15631" max="15875" width="9.140625" style="32"/>
    <col min="15876" max="15876" width="2.85546875" style="32" customWidth="1"/>
    <col min="15877" max="15877" width="33.85546875" style="32" customWidth="1"/>
    <col min="15878" max="15879" width="13.5703125" style="32" bestFit="1" customWidth="1"/>
    <col min="15880" max="15880" width="13" style="32" customWidth="1"/>
    <col min="15881" max="15881" width="14.85546875" style="32" bestFit="1" customWidth="1"/>
    <col min="15882" max="15882" width="9.5703125" style="32" customWidth="1"/>
    <col min="15883" max="15883" width="11.85546875" style="32" customWidth="1"/>
    <col min="15884" max="15884" width="12.7109375" style="32" customWidth="1"/>
    <col min="15885" max="15885" width="14.7109375" style="32" customWidth="1"/>
    <col min="15886" max="15886" width="11.7109375" style="32" customWidth="1"/>
    <col min="15887" max="16131" width="9.140625" style="32"/>
    <col min="16132" max="16132" width="2.85546875" style="32" customWidth="1"/>
    <col min="16133" max="16133" width="33.85546875" style="32" customWidth="1"/>
    <col min="16134" max="16135" width="13.5703125" style="32" bestFit="1" customWidth="1"/>
    <col min="16136" max="16136" width="13" style="32" customWidth="1"/>
    <col min="16137" max="16137" width="14.85546875" style="32" bestFit="1" customWidth="1"/>
    <col min="16138" max="16138" width="9.5703125" style="32" customWidth="1"/>
    <col min="16139" max="16139" width="11.85546875" style="32" customWidth="1"/>
    <col min="16140" max="16140" width="12.7109375" style="32" customWidth="1"/>
    <col min="16141" max="16141" width="14.7109375" style="32" customWidth="1"/>
    <col min="16142" max="16142" width="11.7109375" style="32" customWidth="1"/>
    <col min="16143" max="16384" width="9.140625" style="32"/>
  </cols>
  <sheetData>
    <row r="1" spans="1:13" s="2" customFormat="1" ht="87.75" customHeight="1" thickBot="1">
      <c r="A1" s="257" t="s">
        <v>9</v>
      </c>
      <c r="B1" s="258"/>
      <c r="C1" s="258"/>
      <c r="D1" s="258"/>
      <c r="E1" s="258"/>
      <c r="F1" s="258"/>
      <c r="G1" s="258"/>
      <c r="H1" s="258"/>
      <c r="I1" s="259"/>
      <c r="J1" s="1"/>
      <c r="K1" s="1"/>
    </row>
    <row r="2" spans="1:13" s="2" customFormat="1" ht="15.75">
      <c r="A2" s="260" t="s">
        <v>10</v>
      </c>
      <c r="B2" s="261"/>
      <c r="C2" s="261"/>
      <c r="D2" s="261"/>
      <c r="E2" s="261"/>
      <c r="F2" s="261"/>
      <c r="G2" s="261"/>
      <c r="H2" s="261"/>
      <c r="I2" s="262"/>
      <c r="J2" s="3"/>
      <c r="K2" s="4"/>
    </row>
    <row r="3" spans="1:13" s="2" customFormat="1">
      <c r="A3" s="263" t="s">
        <v>176</v>
      </c>
      <c r="B3" s="264"/>
      <c r="C3" s="264"/>
      <c r="D3" s="264"/>
      <c r="E3" s="264"/>
      <c r="F3" s="264"/>
      <c r="G3" s="264"/>
      <c r="H3" s="264"/>
      <c r="I3" s="265"/>
      <c r="J3" s="5"/>
      <c r="K3" s="5"/>
      <c r="L3" s="5"/>
    </row>
    <row r="4" spans="1:13" s="2" customFormat="1">
      <c r="A4" s="263" t="s">
        <v>11</v>
      </c>
      <c r="B4" s="264"/>
      <c r="C4" s="264"/>
      <c r="D4" s="264"/>
      <c r="E4" s="264"/>
      <c r="F4" s="264"/>
      <c r="G4" s="264"/>
      <c r="H4" s="264"/>
      <c r="I4" s="265"/>
      <c r="J4" s="3"/>
      <c r="K4" s="4"/>
    </row>
    <row r="5" spans="1:13" s="2" customFormat="1">
      <c r="A5" s="6"/>
      <c r="C5" s="6"/>
      <c r="D5" s="6"/>
      <c r="E5" s="6"/>
      <c r="F5" s="6"/>
      <c r="G5" s="6"/>
      <c r="H5" s="6"/>
      <c r="I5" s="3"/>
      <c r="J5" s="3"/>
      <c r="K5" s="4"/>
    </row>
    <row r="6" spans="1:13" s="11" customFormat="1">
      <c r="A6" s="7" t="s">
        <v>12</v>
      </c>
      <c r="B6" s="7" t="s">
        <v>13</v>
      </c>
      <c r="C6" s="7" t="s">
        <v>14</v>
      </c>
      <c r="D6" s="7" t="s">
        <v>15</v>
      </c>
      <c r="E6" s="7" t="s">
        <v>16</v>
      </c>
      <c r="F6" s="7" t="s">
        <v>71</v>
      </c>
      <c r="G6" s="7" t="s">
        <v>174</v>
      </c>
      <c r="H6" s="7" t="s">
        <v>175</v>
      </c>
      <c r="I6" s="8" t="s">
        <v>17</v>
      </c>
      <c r="J6" s="9"/>
      <c r="K6" s="10"/>
    </row>
    <row r="7" spans="1:13" s="2" customFormat="1">
      <c r="A7" s="247">
        <v>1</v>
      </c>
      <c r="B7" s="253" t="s">
        <v>18</v>
      </c>
      <c r="C7" s="12">
        <v>1</v>
      </c>
      <c r="D7" s="251"/>
      <c r="E7" s="251"/>
      <c r="F7" s="251"/>
      <c r="G7" s="251"/>
      <c r="H7" s="251"/>
      <c r="I7" s="12">
        <f>C7</f>
        <v>1</v>
      </c>
      <c r="K7" s="13"/>
      <c r="L7" s="14"/>
      <c r="M7" s="14"/>
    </row>
    <row r="8" spans="1:13" s="2" customFormat="1">
      <c r="A8" s="248"/>
      <c r="B8" s="254"/>
      <c r="C8" s="181">
        <f>I8</f>
        <v>24348.83</v>
      </c>
      <c r="D8" s="252"/>
      <c r="E8" s="252"/>
      <c r="F8" s="252"/>
      <c r="G8" s="252"/>
      <c r="H8" s="252"/>
      <c r="I8" s="15">
        <v>24348.83</v>
      </c>
      <c r="K8" s="13"/>
      <c r="L8" s="14"/>
      <c r="M8" s="14"/>
    </row>
    <row r="9" spans="1:13" s="2" customFormat="1">
      <c r="A9" s="247">
        <v>2</v>
      </c>
      <c r="B9" s="253" t="s">
        <v>19</v>
      </c>
      <c r="C9" s="12">
        <v>0.7</v>
      </c>
      <c r="D9" s="12">
        <v>0.3</v>
      </c>
      <c r="E9" s="251"/>
      <c r="F9" s="251"/>
      <c r="G9" s="251"/>
      <c r="H9" s="251"/>
      <c r="I9" s="12">
        <v>1</v>
      </c>
      <c r="K9" s="13"/>
      <c r="L9" s="14"/>
      <c r="M9" s="3"/>
    </row>
    <row r="10" spans="1:13" s="2" customFormat="1">
      <c r="A10" s="248"/>
      <c r="B10" s="254"/>
      <c r="C10" s="16">
        <f>I10*0.7</f>
        <v>49996.400999999991</v>
      </c>
      <c r="D10" s="16">
        <f>I10*0.3</f>
        <v>21427.028999999999</v>
      </c>
      <c r="E10" s="252"/>
      <c r="F10" s="252"/>
      <c r="G10" s="252"/>
      <c r="H10" s="252"/>
      <c r="I10" s="176">
        <v>71423.429999999993</v>
      </c>
      <c r="K10" s="13"/>
      <c r="L10" s="14"/>
      <c r="M10" s="3"/>
    </row>
    <row r="11" spans="1:13" s="2" customFormat="1">
      <c r="A11" s="247">
        <v>3</v>
      </c>
      <c r="B11" s="249" t="s">
        <v>20</v>
      </c>
      <c r="C11" s="251"/>
      <c r="D11" s="12">
        <v>0.7</v>
      </c>
      <c r="E11" s="12">
        <v>0.3</v>
      </c>
      <c r="F11" s="266"/>
      <c r="G11" s="266"/>
      <c r="H11" s="266"/>
      <c r="I11" s="12">
        <v>1</v>
      </c>
      <c r="K11" s="17"/>
      <c r="L11" s="14"/>
      <c r="M11" s="3"/>
    </row>
    <row r="12" spans="1:13" s="2" customFormat="1">
      <c r="A12" s="248"/>
      <c r="B12" s="250"/>
      <c r="C12" s="252"/>
      <c r="D12" s="16">
        <f>I12*0.7</f>
        <v>48096.643000000004</v>
      </c>
      <c r="E12" s="16">
        <f>I12*0.3</f>
        <v>20612.847000000002</v>
      </c>
      <c r="F12" s="267"/>
      <c r="G12" s="267"/>
      <c r="H12" s="267"/>
      <c r="I12" s="176">
        <v>68709.490000000005</v>
      </c>
      <c r="K12" s="17"/>
      <c r="L12" s="14"/>
      <c r="M12" s="3"/>
    </row>
    <row r="13" spans="1:13" s="2" customFormat="1">
      <c r="A13" s="247">
        <v>4</v>
      </c>
      <c r="B13" s="253" t="s">
        <v>21</v>
      </c>
      <c r="C13" s="251"/>
      <c r="D13" s="12">
        <v>0.7</v>
      </c>
      <c r="E13" s="12">
        <v>0.3</v>
      </c>
      <c r="F13" s="266"/>
      <c r="G13" s="266"/>
      <c r="H13" s="266"/>
      <c r="I13" s="12">
        <v>1</v>
      </c>
      <c r="K13" s="17"/>
      <c r="L13" s="14"/>
      <c r="M13" s="3"/>
    </row>
    <row r="14" spans="1:13" s="2" customFormat="1">
      <c r="A14" s="248"/>
      <c r="B14" s="254"/>
      <c r="C14" s="252"/>
      <c r="D14" s="16">
        <f>I14*0.7</f>
        <v>5618.1439999999993</v>
      </c>
      <c r="E14" s="180">
        <f>I14*0.3</f>
        <v>2407.7759999999998</v>
      </c>
      <c r="F14" s="267"/>
      <c r="G14" s="267"/>
      <c r="H14" s="267"/>
      <c r="I14" s="176">
        <v>8025.92</v>
      </c>
      <c r="K14" s="17"/>
      <c r="L14" s="14"/>
      <c r="M14" s="3"/>
    </row>
    <row r="15" spans="1:13" s="2" customFormat="1">
      <c r="A15" s="247">
        <v>5</v>
      </c>
      <c r="B15" s="253" t="s">
        <v>181</v>
      </c>
      <c r="C15" s="251"/>
      <c r="D15" s="251"/>
      <c r="E15" s="12">
        <v>0.25</v>
      </c>
      <c r="F15" s="12">
        <v>0.25</v>
      </c>
      <c r="G15" s="12">
        <v>0.25</v>
      </c>
      <c r="H15" s="12">
        <v>0.25</v>
      </c>
      <c r="I15" s="12">
        <v>1</v>
      </c>
      <c r="K15" s="17"/>
      <c r="L15" s="14"/>
      <c r="M15" s="3"/>
    </row>
    <row r="16" spans="1:13" s="2" customFormat="1">
      <c r="A16" s="248"/>
      <c r="B16" s="254"/>
      <c r="C16" s="252"/>
      <c r="D16" s="252"/>
      <c r="E16" s="16">
        <f>I16*0.25</f>
        <v>138627.5</v>
      </c>
      <c r="F16" s="16">
        <f>I16/4</f>
        <v>138627.5</v>
      </c>
      <c r="G16" s="16">
        <f>I16/4</f>
        <v>138627.5</v>
      </c>
      <c r="H16" s="16">
        <f>I16/4</f>
        <v>138627.5</v>
      </c>
      <c r="I16" s="176">
        <v>554510</v>
      </c>
      <c r="K16" s="17"/>
      <c r="L16" s="14"/>
      <c r="M16" s="3"/>
    </row>
    <row r="17" spans="1:14" s="2" customFormat="1">
      <c r="A17" s="18"/>
      <c r="B17" s="19"/>
      <c r="C17" s="20">
        <f>SUM(C8,C10)</f>
        <v>74345.231</v>
      </c>
      <c r="D17" s="21">
        <f>SUM(D10,D12,D14)</f>
        <v>75141.816000000006</v>
      </c>
      <c r="E17" s="21">
        <f>SUM(E12,E14,E16)</f>
        <v>161648.12299999999</v>
      </c>
      <c r="F17" s="21">
        <f>F16</f>
        <v>138627.5</v>
      </c>
      <c r="G17" s="21">
        <f>G16</f>
        <v>138627.5</v>
      </c>
      <c r="H17" s="21">
        <f>H16</f>
        <v>138627.5</v>
      </c>
      <c r="I17" s="20">
        <f>SUM(I8+I10+I12+I14+I16)</f>
        <v>727017.67</v>
      </c>
      <c r="K17" s="22"/>
      <c r="L17" s="23"/>
      <c r="M17" s="3"/>
      <c r="N17" s="34"/>
    </row>
    <row r="18" spans="1:14" s="2" customFormat="1">
      <c r="A18" s="256" t="s">
        <v>22</v>
      </c>
      <c r="B18" s="256"/>
      <c r="C18" s="24">
        <f>C17/I17</f>
        <v>0.10226055578539102</v>
      </c>
      <c r="D18" s="179">
        <f>D17/I17</f>
        <v>0.10335624442250489</v>
      </c>
      <c r="E18" s="25">
        <f>E17/I17</f>
        <v>0.22234414605081054</v>
      </c>
      <c r="F18" s="25">
        <f>F17/I17</f>
        <v>0.19067968458043116</v>
      </c>
      <c r="G18" s="25">
        <f>G17/I17</f>
        <v>0.19067968458043116</v>
      </c>
      <c r="H18" s="25">
        <f>H17/I17</f>
        <v>0.19067968458043116</v>
      </c>
      <c r="I18" s="24">
        <f>SUM(C18:H18)</f>
        <v>1</v>
      </c>
      <c r="M18" s="3"/>
    </row>
    <row r="19" spans="1:14" s="2" customFormat="1">
      <c r="B19" s="26"/>
      <c r="C19" s="27"/>
      <c r="D19" s="28"/>
      <c r="E19" s="29"/>
      <c r="F19" s="29"/>
      <c r="G19" s="29"/>
      <c r="H19" s="29"/>
      <c r="I19" s="30"/>
      <c r="M19" s="3"/>
    </row>
    <row r="20" spans="1:14" s="2" customFormat="1">
      <c r="B20" s="26"/>
      <c r="C20" s="31"/>
      <c r="D20" s="28"/>
      <c r="E20" s="29"/>
      <c r="F20" s="29"/>
      <c r="G20" s="29"/>
      <c r="H20" s="29"/>
      <c r="I20" s="22"/>
      <c r="K20" s="184"/>
      <c r="M20" s="3"/>
    </row>
    <row r="21" spans="1:14" s="2" customFormat="1">
      <c r="A21" s="255" t="s">
        <v>27</v>
      </c>
      <c r="B21" s="255"/>
      <c r="C21" s="255"/>
      <c r="D21" s="255"/>
      <c r="E21" s="255"/>
      <c r="F21" s="255"/>
      <c r="G21" s="255"/>
      <c r="H21" s="255"/>
      <c r="I21" s="255"/>
      <c r="M21" s="3"/>
    </row>
    <row r="22" spans="1:14" s="2" customFormat="1">
      <c r="A22" s="32"/>
      <c r="B22" s="32"/>
      <c r="C22" s="32"/>
      <c r="D22" s="32"/>
      <c r="E22" s="32"/>
      <c r="F22" s="32"/>
      <c r="G22" s="32"/>
      <c r="H22" s="32"/>
      <c r="I22" s="32"/>
      <c r="J22" s="3"/>
      <c r="M22" s="34"/>
    </row>
    <row r="23" spans="1:14" s="2" customFormat="1">
      <c r="A23" s="201" t="s">
        <v>23</v>
      </c>
      <c r="B23" s="201"/>
      <c r="C23" s="201"/>
      <c r="D23" s="201"/>
      <c r="E23" s="201"/>
      <c r="F23" s="201"/>
      <c r="G23" s="201"/>
      <c r="H23" s="201"/>
      <c r="I23" s="201"/>
      <c r="J23" s="82"/>
      <c r="K23" s="82"/>
      <c r="L23" s="82"/>
    </row>
    <row r="24" spans="1:14" s="2" customFormat="1" ht="12.75" customHeight="1">
      <c r="A24" s="202" t="s">
        <v>24</v>
      </c>
      <c r="B24" s="202"/>
      <c r="C24" s="202"/>
      <c r="D24" s="202"/>
      <c r="E24" s="202"/>
      <c r="F24" s="202"/>
      <c r="G24" s="202"/>
      <c r="H24" s="202"/>
      <c r="I24" s="202"/>
      <c r="J24" s="83"/>
      <c r="K24" s="83"/>
      <c r="L24" s="83"/>
    </row>
    <row r="25" spans="1:14" ht="12.75" customHeight="1">
      <c r="A25" s="203" t="s">
        <v>25</v>
      </c>
      <c r="B25" s="203"/>
      <c r="C25" s="203"/>
      <c r="D25" s="203"/>
      <c r="E25" s="203"/>
      <c r="F25" s="203"/>
      <c r="G25" s="203"/>
      <c r="H25" s="203"/>
      <c r="I25" s="203"/>
      <c r="J25" s="33"/>
      <c r="K25" s="33"/>
      <c r="L25" s="33"/>
    </row>
    <row r="26" spans="1:14">
      <c r="A26" s="203" t="s">
        <v>26</v>
      </c>
      <c r="B26" s="203"/>
      <c r="C26" s="203"/>
      <c r="D26" s="203"/>
      <c r="E26" s="203"/>
      <c r="F26" s="203"/>
      <c r="G26" s="203"/>
      <c r="H26" s="203"/>
      <c r="I26" s="203"/>
      <c r="J26" s="33"/>
      <c r="K26" s="33"/>
      <c r="L26" s="33"/>
    </row>
    <row r="27" spans="1:14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</sheetData>
  <mergeCells count="39">
    <mergeCell ref="H9:H10"/>
    <mergeCell ref="A23:I23"/>
    <mergeCell ref="A24:I24"/>
    <mergeCell ref="D15:D16"/>
    <mergeCell ref="C15:C16"/>
    <mergeCell ref="F11:F12"/>
    <mergeCell ref="G11:G12"/>
    <mergeCell ref="H11:H12"/>
    <mergeCell ref="F13:F14"/>
    <mergeCell ref="G13:G14"/>
    <mergeCell ref="H13:H14"/>
    <mergeCell ref="F9:F10"/>
    <mergeCell ref="G9:G10"/>
    <mergeCell ref="A9:A10"/>
    <mergeCell ref="B9:B10"/>
    <mergeCell ref="E9:E10"/>
    <mergeCell ref="A1:I1"/>
    <mergeCell ref="A2:I2"/>
    <mergeCell ref="A3:I3"/>
    <mergeCell ref="A4:I4"/>
    <mergeCell ref="A7:A8"/>
    <mergeCell ref="B7:B8"/>
    <mergeCell ref="D7:D8"/>
    <mergeCell ref="E7:E8"/>
    <mergeCell ref="H7:H8"/>
    <mergeCell ref="F7:F8"/>
    <mergeCell ref="G7:G8"/>
    <mergeCell ref="A26:I26"/>
    <mergeCell ref="A11:A12"/>
    <mergeCell ref="B11:B12"/>
    <mergeCell ref="C11:C12"/>
    <mergeCell ref="A13:A14"/>
    <mergeCell ref="B13:B14"/>
    <mergeCell ref="C13:C14"/>
    <mergeCell ref="A15:A16"/>
    <mergeCell ref="B15:B16"/>
    <mergeCell ref="A25:I25"/>
    <mergeCell ref="A21:I21"/>
    <mergeCell ref="A18:B1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8"/>
  <sheetViews>
    <sheetView zoomScaleNormal="100" workbookViewId="0">
      <selection activeCell="D37" sqref="D37"/>
    </sheetView>
  </sheetViews>
  <sheetFormatPr defaultRowHeight="15"/>
  <cols>
    <col min="1" max="1" width="1.7109375" customWidth="1"/>
    <col min="2" max="2" width="24.42578125" bestFit="1" customWidth="1"/>
    <col min="3" max="5" width="10.7109375" customWidth="1"/>
    <col min="6" max="6" width="17.7109375" customWidth="1"/>
    <col min="7" max="7" width="9" customWidth="1"/>
    <col min="8" max="8" width="12.85546875" customWidth="1"/>
    <col min="257" max="257" width="1.7109375" customWidth="1"/>
    <col min="258" max="258" width="24.42578125" bestFit="1" customWidth="1"/>
    <col min="259" max="261" width="10.7109375" customWidth="1"/>
    <col min="262" max="262" width="17.7109375" customWidth="1"/>
    <col min="263" max="263" width="9" customWidth="1"/>
    <col min="264" max="264" width="12.85546875" customWidth="1"/>
    <col min="513" max="513" width="1.7109375" customWidth="1"/>
    <col min="514" max="514" width="24.42578125" bestFit="1" customWidth="1"/>
    <col min="515" max="517" width="10.7109375" customWidth="1"/>
    <col min="518" max="518" width="17.7109375" customWidth="1"/>
    <col min="519" max="519" width="9" customWidth="1"/>
    <col min="520" max="520" width="12.85546875" customWidth="1"/>
    <col min="769" max="769" width="1.7109375" customWidth="1"/>
    <col min="770" max="770" width="24.42578125" bestFit="1" customWidth="1"/>
    <col min="771" max="773" width="10.7109375" customWidth="1"/>
    <col min="774" max="774" width="17.7109375" customWidth="1"/>
    <col min="775" max="775" width="9" customWidth="1"/>
    <col min="776" max="776" width="12.85546875" customWidth="1"/>
    <col min="1025" max="1025" width="1.7109375" customWidth="1"/>
    <col min="1026" max="1026" width="24.42578125" bestFit="1" customWidth="1"/>
    <col min="1027" max="1029" width="10.7109375" customWidth="1"/>
    <col min="1030" max="1030" width="17.7109375" customWidth="1"/>
    <col min="1031" max="1031" width="9" customWidth="1"/>
    <col min="1032" max="1032" width="12.85546875" customWidth="1"/>
    <col min="1281" max="1281" width="1.7109375" customWidth="1"/>
    <col min="1282" max="1282" width="24.42578125" bestFit="1" customWidth="1"/>
    <col min="1283" max="1285" width="10.7109375" customWidth="1"/>
    <col min="1286" max="1286" width="17.7109375" customWidth="1"/>
    <col min="1287" max="1287" width="9" customWidth="1"/>
    <col min="1288" max="1288" width="12.85546875" customWidth="1"/>
    <col min="1537" max="1537" width="1.7109375" customWidth="1"/>
    <col min="1538" max="1538" width="24.42578125" bestFit="1" customWidth="1"/>
    <col min="1539" max="1541" width="10.7109375" customWidth="1"/>
    <col min="1542" max="1542" width="17.7109375" customWidth="1"/>
    <col min="1543" max="1543" width="9" customWidth="1"/>
    <col min="1544" max="1544" width="12.85546875" customWidth="1"/>
    <col min="1793" max="1793" width="1.7109375" customWidth="1"/>
    <col min="1794" max="1794" width="24.42578125" bestFit="1" customWidth="1"/>
    <col min="1795" max="1797" width="10.7109375" customWidth="1"/>
    <col min="1798" max="1798" width="17.7109375" customWidth="1"/>
    <col min="1799" max="1799" width="9" customWidth="1"/>
    <col min="1800" max="1800" width="12.85546875" customWidth="1"/>
    <col min="2049" max="2049" width="1.7109375" customWidth="1"/>
    <col min="2050" max="2050" width="24.42578125" bestFit="1" customWidth="1"/>
    <col min="2051" max="2053" width="10.7109375" customWidth="1"/>
    <col min="2054" max="2054" width="17.7109375" customWidth="1"/>
    <col min="2055" max="2055" width="9" customWidth="1"/>
    <col min="2056" max="2056" width="12.85546875" customWidth="1"/>
    <col min="2305" max="2305" width="1.7109375" customWidth="1"/>
    <col min="2306" max="2306" width="24.42578125" bestFit="1" customWidth="1"/>
    <col min="2307" max="2309" width="10.7109375" customWidth="1"/>
    <col min="2310" max="2310" width="17.7109375" customWidth="1"/>
    <col min="2311" max="2311" width="9" customWidth="1"/>
    <col min="2312" max="2312" width="12.85546875" customWidth="1"/>
    <col min="2561" max="2561" width="1.7109375" customWidth="1"/>
    <col min="2562" max="2562" width="24.42578125" bestFit="1" customWidth="1"/>
    <col min="2563" max="2565" width="10.7109375" customWidth="1"/>
    <col min="2566" max="2566" width="17.7109375" customWidth="1"/>
    <col min="2567" max="2567" width="9" customWidth="1"/>
    <col min="2568" max="2568" width="12.85546875" customWidth="1"/>
    <col min="2817" max="2817" width="1.7109375" customWidth="1"/>
    <col min="2818" max="2818" width="24.42578125" bestFit="1" customWidth="1"/>
    <col min="2819" max="2821" width="10.7109375" customWidth="1"/>
    <col min="2822" max="2822" width="17.7109375" customWidth="1"/>
    <col min="2823" max="2823" width="9" customWidth="1"/>
    <col min="2824" max="2824" width="12.85546875" customWidth="1"/>
    <col min="3073" max="3073" width="1.7109375" customWidth="1"/>
    <col min="3074" max="3074" width="24.42578125" bestFit="1" customWidth="1"/>
    <col min="3075" max="3077" width="10.7109375" customWidth="1"/>
    <col min="3078" max="3078" width="17.7109375" customWidth="1"/>
    <col min="3079" max="3079" width="9" customWidth="1"/>
    <col min="3080" max="3080" width="12.85546875" customWidth="1"/>
    <col min="3329" max="3329" width="1.7109375" customWidth="1"/>
    <col min="3330" max="3330" width="24.42578125" bestFit="1" customWidth="1"/>
    <col min="3331" max="3333" width="10.7109375" customWidth="1"/>
    <col min="3334" max="3334" width="17.7109375" customWidth="1"/>
    <col min="3335" max="3335" width="9" customWidth="1"/>
    <col min="3336" max="3336" width="12.85546875" customWidth="1"/>
    <col min="3585" max="3585" width="1.7109375" customWidth="1"/>
    <col min="3586" max="3586" width="24.42578125" bestFit="1" customWidth="1"/>
    <col min="3587" max="3589" width="10.7109375" customWidth="1"/>
    <col min="3590" max="3590" width="17.7109375" customWidth="1"/>
    <col min="3591" max="3591" width="9" customWidth="1"/>
    <col min="3592" max="3592" width="12.85546875" customWidth="1"/>
    <col min="3841" max="3841" width="1.7109375" customWidth="1"/>
    <col min="3842" max="3842" width="24.42578125" bestFit="1" customWidth="1"/>
    <col min="3843" max="3845" width="10.7109375" customWidth="1"/>
    <col min="3846" max="3846" width="17.7109375" customWidth="1"/>
    <col min="3847" max="3847" width="9" customWidth="1"/>
    <col min="3848" max="3848" width="12.85546875" customWidth="1"/>
    <col min="4097" max="4097" width="1.7109375" customWidth="1"/>
    <col min="4098" max="4098" width="24.42578125" bestFit="1" customWidth="1"/>
    <col min="4099" max="4101" width="10.7109375" customWidth="1"/>
    <col min="4102" max="4102" width="17.7109375" customWidth="1"/>
    <col min="4103" max="4103" width="9" customWidth="1"/>
    <col min="4104" max="4104" width="12.85546875" customWidth="1"/>
    <col min="4353" max="4353" width="1.7109375" customWidth="1"/>
    <col min="4354" max="4354" width="24.42578125" bestFit="1" customWidth="1"/>
    <col min="4355" max="4357" width="10.7109375" customWidth="1"/>
    <col min="4358" max="4358" width="17.7109375" customWidth="1"/>
    <col min="4359" max="4359" width="9" customWidth="1"/>
    <col min="4360" max="4360" width="12.85546875" customWidth="1"/>
    <col min="4609" max="4609" width="1.7109375" customWidth="1"/>
    <col min="4610" max="4610" width="24.42578125" bestFit="1" customWidth="1"/>
    <col min="4611" max="4613" width="10.7109375" customWidth="1"/>
    <col min="4614" max="4614" width="17.7109375" customWidth="1"/>
    <col min="4615" max="4615" width="9" customWidth="1"/>
    <col min="4616" max="4616" width="12.85546875" customWidth="1"/>
    <col min="4865" max="4865" width="1.7109375" customWidth="1"/>
    <col min="4866" max="4866" width="24.42578125" bestFit="1" customWidth="1"/>
    <col min="4867" max="4869" width="10.7109375" customWidth="1"/>
    <col min="4870" max="4870" width="17.7109375" customWidth="1"/>
    <col min="4871" max="4871" width="9" customWidth="1"/>
    <col min="4872" max="4872" width="12.85546875" customWidth="1"/>
    <col min="5121" max="5121" width="1.7109375" customWidth="1"/>
    <col min="5122" max="5122" width="24.42578125" bestFit="1" customWidth="1"/>
    <col min="5123" max="5125" width="10.7109375" customWidth="1"/>
    <col min="5126" max="5126" width="17.7109375" customWidth="1"/>
    <col min="5127" max="5127" width="9" customWidth="1"/>
    <col min="5128" max="5128" width="12.85546875" customWidth="1"/>
    <col min="5377" max="5377" width="1.7109375" customWidth="1"/>
    <col min="5378" max="5378" width="24.42578125" bestFit="1" customWidth="1"/>
    <col min="5379" max="5381" width="10.7109375" customWidth="1"/>
    <col min="5382" max="5382" width="17.7109375" customWidth="1"/>
    <col min="5383" max="5383" width="9" customWidth="1"/>
    <col min="5384" max="5384" width="12.85546875" customWidth="1"/>
    <col min="5633" max="5633" width="1.7109375" customWidth="1"/>
    <col min="5634" max="5634" width="24.42578125" bestFit="1" customWidth="1"/>
    <col min="5635" max="5637" width="10.7109375" customWidth="1"/>
    <col min="5638" max="5638" width="17.7109375" customWidth="1"/>
    <col min="5639" max="5639" width="9" customWidth="1"/>
    <col min="5640" max="5640" width="12.85546875" customWidth="1"/>
    <col min="5889" max="5889" width="1.7109375" customWidth="1"/>
    <col min="5890" max="5890" width="24.42578125" bestFit="1" customWidth="1"/>
    <col min="5891" max="5893" width="10.7109375" customWidth="1"/>
    <col min="5894" max="5894" width="17.7109375" customWidth="1"/>
    <col min="5895" max="5895" width="9" customWidth="1"/>
    <col min="5896" max="5896" width="12.85546875" customWidth="1"/>
    <col min="6145" max="6145" width="1.7109375" customWidth="1"/>
    <col min="6146" max="6146" width="24.42578125" bestFit="1" customWidth="1"/>
    <col min="6147" max="6149" width="10.7109375" customWidth="1"/>
    <col min="6150" max="6150" width="17.7109375" customWidth="1"/>
    <col min="6151" max="6151" width="9" customWidth="1"/>
    <col min="6152" max="6152" width="12.85546875" customWidth="1"/>
    <col min="6401" max="6401" width="1.7109375" customWidth="1"/>
    <col min="6402" max="6402" width="24.42578125" bestFit="1" customWidth="1"/>
    <col min="6403" max="6405" width="10.7109375" customWidth="1"/>
    <col min="6406" max="6406" width="17.7109375" customWidth="1"/>
    <col min="6407" max="6407" width="9" customWidth="1"/>
    <col min="6408" max="6408" width="12.85546875" customWidth="1"/>
    <col min="6657" max="6657" width="1.7109375" customWidth="1"/>
    <col min="6658" max="6658" width="24.42578125" bestFit="1" customWidth="1"/>
    <col min="6659" max="6661" width="10.7109375" customWidth="1"/>
    <col min="6662" max="6662" width="17.7109375" customWidth="1"/>
    <col min="6663" max="6663" width="9" customWidth="1"/>
    <col min="6664" max="6664" width="12.85546875" customWidth="1"/>
    <col min="6913" max="6913" width="1.7109375" customWidth="1"/>
    <col min="6914" max="6914" width="24.42578125" bestFit="1" customWidth="1"/>
    <col min="6915" max="6917" width="10.7109375" customWidth="1"/>
    <col min="6918" max="6918" width="17.7109375" customWidth="1"/>
    <col min="6919" max="6919" width="9" customWidth="1"/>
    <col min="6920" max="6920" width="12.85546875" customWidth="1"/>
    <col min="7169" max="7169" width="1.7109375" customWidth="1"/>
    <col min="7170" max="7170" width="24.42578125" bestFit="1" customWidth="1"/>
    <col min="7171" max="7173" width="10.7109375" customWidth="1"/>
    <col min="7174" max="7174" width="17.7109375" customWidth="1"/>
    <col min="7175" max="7175" width="9" customWidth="1"/>
    <col min="7176" max="7176" width="12.85546875" customWidth="1"/>
    <col min="7425" max="7425" width="1.7109375" customWidth="1"/>
    <col min="7426" max="7426" width="24.42578125" bestFit="1" customWidth="1"/>
    <col min="7427" max="7429" width="10.7109375" customWidth="1"/>
    <col min="7430" max="7430" width="17.7109375" customWidth="1"/>
    <col min="7431" max="7431" width="9" customWidth="1"/>
    <col min="7432" max="7432" width="12.85546875" customWidth="1"/>
    <col min="7681" max="7681" width="1.7109375" customWidth="1"/>
    <col min="7682" max="7682" width="24.42578125" bestFit="1" customWidth="1"/>
    <col min="7683" max="7685" width="10.7109375" customWidth="1"/>
    <col min="7686" max="7686" width="17.7109375" customWidth="1"/>
    <col min="7687" max="7687" width="9" customWidth="1"/>
    <col min="7688" max="7688" width="12.85546875" customWidth="1"/>
    <col min="7937" max="7937" width="1.7109375" customWidth="1"/>
    <col min="7938" max="7938" width="24.42578125" bestFit="1" customWidth="1"/>
    <col min="7939" max="7941" width="10.7109375" customWidth="1"/>
    <col min="7942" max="7942" width="17.7109375" customWidth="1"/>
    <col min="7943" max="7943" width="9" customWidth="1"/>
    <col min="7944" max="7944" width="12.85546875" customWidth="1"/>
    <col min="8193" max="8193" width="1.7109375" customWidth="1"/>
    <col min="8194" max="8194" width="24.42578125" bestFit="1" customWidth="1"/>
    <col min="8195" max="8197" width="10.7109375" customWidth="1"/>
    <col min="8198" max="8198" width="17.7109375" customWidth="1"/>
    <col min="8199" max="8199" width="9" customWidth="1"/>
    <col min="8200" max="8200" width="12.85546875" customWidth="1"/>
    <col min="8449" max="8449" width="1.7109375" customWidth="1"/>
    <col min="8450" max="8450" width="24.42578125" bestFit="1" customWidth="1"/>
    <col min="8451" max="8453" width="10.7109375" customWidth="1"/>
    <col min="8454" max="8454" width="17.7109375" customWidth="1"/>
    <col min="8455" max="8455" width="9" customWidth="1"/>
    <col min="8456" max="8456" width="12.85546875" customWidth="1"/>
    <col min="8705" max="8705" width="1.7109375" customWidth="1"/>
    <col min="8706" max="8706" width="24.42578125" bestFit="1" customWidth="1"/>
    <col min="8707" max="8709" width="10.7109375" customWidth="1"/>
    <col min="8710" max="8710" width="17.7109375" customWidth="1"/>
    <col min="8711" max="8711" width="9" customWidth="1"/>
    <col min="8712" max="8712" width="12.85546875" customWidth="1"/>
    <col min="8961" max="8961" width="1.7109375" customWidth="1"/>
    <col min="8962" max="8962" width="24.42578125" bestFit="1" customWidth="1"/>
    <col min="8963" max="8965" width="10.7109375" customWidth="1"/>
    <col min="8966" max="8966" width="17.7109375" customWidth="1"/>
    <col min="8967" max="8967" width="9" customWidth="1"/>
    <col min="8968" max="8968" width="12.85546875" customWidth="1"/>
    <col min="9217" max="9217" width="1.7109375" customWidth="1"/>
    <col min="9218" max="9218" width="24.42578125" bestFit="1" customWidth="1"/>
    <col min="9219" max="9221" width="10.7109375" customWidth="1"/>
    <col min="9222" max="9222" width="17.7109375" customWidth="1"/>
    <col min="9223" max="9223" width="9" customWidth="1"/>
    <col min="9224" max="9224" width="12.85546875" customWidth="1"/>
    <col min="9473" max="9473" width="1.7109375" customWidth="1"/>
    <col min="9474" max="9474" width="24.42578125" bestFit="1" customWidth="1"/>
    <col min="9475" max="9477" width="10.7109375" customWidth="1"/>
    <col min="9478" max="9478" width="17.7109375" customWidth="1"/>
    <col min="9479" max="9479" width="9" customWidth="1"/>
    <col min="9480" max="9480" width="12.85546875" customWidth="1"/>
    <col min="9729" max="9729" width="1.7109375" customWidth="1"/>
    <col min="9730" max="9730" width="24.42578125" bestFit="1" customWidth="1"/>
    <col min="9731" max="9733" width="10.7109375" customWidth="1"/>
    <col min="9734" max="9734" width="17.7109375" customWidth="1"/>
    <col min="9735" max="9735" width="9" customWidth="1"/>
    <col min="9736" max="9736" width="12.85546875" customWidth="1"/>
    <col min="9985" max="9985" width="1.7109375" customWidth="1"/>
    <col min="9986" max="9986" width="24.42578125" bestFit="1" customWidth="1"/>
    <col min="9987" max="9989" width="10.7109375" customWidth="1"/>
    <col min="9990" max="9990" width="17.7109375" customWidth="1"/>
    <col min="9991" max="9991" width="9" customWidth="1"/>
    <col min="9992" max="9992" width="12.85546875" customWidth="1"/>
    <col min="10241" max="10241" width="1.7109375" customWidth="1"/>
    <col min="10242" max="10242" width="24.42578125" bestFit="1" customWidth="1"/>
    <col min="10243" max="10245" width="10.7109375" customWidth="1"/>
    <col min="10246" max="10246" width="17.7109375" customWidth="1"/>
    <col min="10247" max="10247" width="9" customWidth="1"/>
    <col min="10248" max="10248" width="12.85546875" customWidth="1"/>
    <col min="10497" max="10497" width="1.7109375" customWidth="1"/>
    <col min="10498" max="10498" width="24.42578125" bestFit="1" customWidth="1"/>
    <col min="10499" max="10501" width="10.7109375" customWidth="1"/>
    <col min="10502" max="10502" width="17.7109375" customWidth="1"/>
    <col min="10503" max="10503" width="9" customWidth="1"/>
    <col min="10504" max="10504" width="12.85546875" customWidth="1"/>
    <col min="10753" max="10753" width="1.7109375" customWidth="1"/>
    <col min="10754" max="10754" width="24.42578125" bestFit="1" customWidth="1"/>
    <col min="10755" max="10757" width="10.7109375" customWidth="1"/>
    <col min="10758" max="10758" width="17.7109375" customWidth="1"/>
    <col min="10759" max="10759" width="9" customWidth="1"/>
    <col min="10760" max="10760" width="12.85546875" customWidth="1"/>
    <col min="11009" max="11009" width="1.7109375" customWidth="1"/>
    <col min="11010" max="11010" width="24.42578125" bestFit="1" customWidth="1"/>
    <col min="11011" max="11013" width="10.7109375" customWidth="1"/>
    <col min="11014" max="11014" width="17.7109375" customWidth="1"/>
    <col min="11015" max="11015" width="9" customWidth="1"/>
    <col min="11016" max="11016" width="12.85546875" customWidth="1"/>
    <col min="11265" max="11265" width="1.7109375" customWidth="1"/>
    <col min="11266" max="11266" width="24.42578125" bestFit="1" customWidth="1"/>
    <col min="11267" max="11269" width="10.7109375" customWidth="1"/>
    <col min="11270" max="11270" width="17.7109375" customWidth="1"/>
    <col min="11271" max="11271" width="9" customWidth="1"/>
    <col min="11272" max="11272" width="12.85546875" customWidth="1"/>
    <col min="11521" max="11521" width="1.7109375" customWidth="1"/>
    <col min="11522" max="11522" width="24.42578125" bestFit="1" customWidth="1"/>
    <col min="11523" max="11525" width="10.7109375" customWidth="1"/>
    <col min="11526" max="11526" width="17.7109375" customWidth="1"/>
    <col min="11527" max="11527" width="9" customWidth="1"/>
    <col min="11528" max="11528" width="12.85546875" customWidth="1"/>
    <col min="11777" max="11777" width="1.7109375" customWidth="1"/>
    <col min="11778" max="11778" width="24.42578125" bestFit="1" customWidth="1"/>
    <col min="11779" max="11781" width="10.7109375" customWidth="1"/>
    <col min="11782" max="11782" width="17.7109375" customWidth="1"/>
    <col min="11783" max="11783" width="9" customWidth="1"/>
    <col min="11784" max="11784" width="12.85546875" customWidth="1"/>
    <col min="12033" max="12033" width="1.7109375" customWidth="1"/>
    <col min="12034" max="12034" width="24.42578125" bestFit="1" customWidth="1"/>
    <col min="12035" max="12037" width="10.7109375" customWidth="1"/>
    <col min="12038" max="12038" width="17.7109375" customWidth="1"/>
    <col min="12039" max="12039" width="9" customWidth="1"/>
    <col min="12040" max="12040" width="12.85546875" customWidth="1"/>
    <col min="12289" max="12289" width="1.7109375" customWidth="1"/>
    <col min="12290" max="12290" width="24.42578125" bestFit="1" customWidth="1"/>
    <col min="12291" max="12293" width="10.7109375" customWidth="1"/>
    <col min="12294" max="12294" width="17.7109375" customWidth="1"/>
    <col min="12295" max="12295" width="9" customWidth="1"/>
    <col min="12296" max="12296" width="12.85546875" customWidth="1"/>
    <col min="12545" max="12545" width="1.7109375" customWidth="1"/>
    <col min="12546" max="12546" width="24.42578125" bestFit="1" customWidth="1"/>
    <col min="12547" max="12549" width="10.7109375" customWidth="1"/>
    <col min="12550" max="12550" width="17.7109375" customWidth="1"/>
    <col min="12551" max="12551" width="9" customWidth="1"/>
    <col min="12552" max="12552" width="12.85546875" customWidth="1"/>
    <col min="12801" max="12801" width="1.7109375" customWidth="1"/>
    <col min="12802" max="12802" width="24.42578125" bestFit="1" customWidth="1"/>
    <col min="12803" max="12805" width="10.7109375" customWidth="1"/>
    <col min="12806" max="12806" width="17.7109375" customWidth="1"/>
    <col min="12807" max="12807" width="9" customWidth="1"/>
    <col min="12808" max="12808" width="12.85546875" customWidth="1"/>
    <col min="13057" max="13057" width="1.7109375" customWidth="1"/>
    <col min="13058" max="13058" width="24.42578125" bestFit="1" customWidth="1"/>
    <col min="13059" max="13061" width="10.7109375" customWidth="1"/>
    <col min="13062" max="13062" width="17.7109375" customWidth="1"/>
    <col min="13063" max="13063" width="9" customWidth="1"/>
    <col min="13064" max="13064" width="12.85546875" customWidth="1"/>
    <col min="13313" max="13313" width="1.7109375" customWidth="1"/>
    <col min="13314" max="13314" width="24.42578125" bestFit="1" customWidth="1"/>
    <col min="13315" max="13317" width="10.7109375" customWidth="1"/>
    <col min="13318" max="13318" width="17.7109375" customWidth="1"/>
    <col min="13319" max="13319" width="9" customWidth="1"/>
    <col min="13320" max="13320" width="12.85546875" customWidth="1"/>
    <col min="13569" max="13569" width="1.7109375" customWidth="1"/>
    <col min="13570" max="13570" width="24.42578125" bestFit="1" customWidth="1"/>
    <col min="13571" max="13573" width="10.7109375" customWidth="1"/>
    <col min="13574" max="13574" width="17.7109375" customWidth="1"/>
    <col min="13575" max="13575" width="9" customWidth="1"/>
    <col min="13576" max="13576" width="12.85546875" customWidth="1"/>
    <col min="13825" max="13825" width="1.7109375" customWidth="1"/>
    <col min="13826" max="13826" width="24.42578125" bestFit="1" customWidth="1"/>
    <col min="13827" max="13829" width="10.7109375" customWidth="1"/>
    <col min="13830" max="13830" width="17.7109375" customWidth="1"/>
    <col min="13831" max="13831" width="9" customWidth="1"/>
    <col min="13832" max="13832" width="12.85546875" customWidth="1"/>
    <col min="14081" max="14081" width="1.7109375" customWidth="1"/>
    <col min="14082" max="14082" width="24.42578125" bestFit="1" customWidth="1"/>
    <col min="14083" max="14085" width="10.7109375" customWidth="1"/>
    <col min="14086" max="14086" width="17.7109375" customWidth="1"/>
    <col min="14087" max="14087" width="9" customWidth="1"/>
    <col min="14088" max="14088" width="12.85546875" customWidth="1"/>
    <col min="14337" max="14337" width="1.7109375" customWidth="1"/>
    <col min="14338" max="14338" width="24.42578125" bestFit="1" customWidth="1"/>
    <col min="14339" max="14341" width="10.7109375" customWidth="1"/>
    <col min="14342" max="14342" width="17.7109375" customWidth="1"/>
    <col min="14343" max="14343" width="9" customWidth="1"/>
    <col min="14344" max="14344" width="12.85546875" customWidth="1"/>
    <col min="14593" max="14593" width="1.7109375" customWidth="1"/>
    <col min="14594" max="14594" width="24.42578125" bestFit="1" customWidth="1"/>
    <col min="14595" max="14597" width="10.7109375" customWidth="1"/>
    <col min="14598" max="14598" width="17.7109375" customWidth="1"/>
    <col min="14599" max="14599" width="9" customWidth="1"/>
    <col min="14600" max="14600" width="12.85546875" customWidth="1"/>
    <col min="14849" max="14849" width="1.7109375" customWidth="1"/>
    <col min="14850" max="14850" width="24.42578125" bestFit="1" customWidth="1"/>
    <col min="14851" max="14853" width="10.7109375" customWidth="1"/>
    <col min="14854" max="14854" width="17.7109375" customWidth="1"/>
    <col min="14855" max="14855" width="9" customWidth="1"/>
    <col min="14856" max="14856" width="12.85546875" customWidth="1"/>
    <col min="15105" max="15105" width="1.7109375" customWidth="1"/>
    <col min="15106" max="15106" width="24.42578125" bestFit="1" customWidth="1"/>
    <col min="15107" max="15109" width="10.7109375" customWidth="1"/>
    <col min="15110" max="15110" width="17.7109375" customWidth="1"/>
    <col min="15111" max="15111" width="9" customWidth="1"/>
    <col min="15112" max="15112" width="12.85546875" customWidth="1"/>
    <col min="15361" max="15361" width="1.7109375" customWidth="1"/>
    <col min="15362" max="15362" width="24.42578125" bestFit="1" customWidth="1"/>
    <col min="15363" max="15365" width="10.7109375" customWidth="1"/>
    <col min="15366" max="15366" width="17.7109375" customWidth="1"/>
    <col min="15367" max="15367" width="9" customWidth="1"/>
    <col min="15368" max="15368" width="12.85546875" customWidth="1"/>
    <col min="15617" max="15617" width="1.7109375" customWidth="1"/>
    <col min="15618" max="15618" width="24.42578125" bestFit="1" customWidth="1"/>
    <col min="15619" max="15621" width="10.7109375" customWidth="1"/>
    <col min="15622" max="15622" width="17.7109375" customWidth="1"/>
    <col min="15623" max="15623" width="9" customWidth="1"/>
    <col min="15624" max="15624" width="12.85546875" customWidth="1"/>
    <col min="15873" max="15873" width="1.7109375" customWidth="1"/>
    <col min="15874" max="15874" width="24.42578125" bestFit="1" customWidth="1"/>
    <col min="15875" max="15877" width="10.7109375" customWidth="1"/>
    <col min="15878" max="15878" width="17.7109375" customWidth="1"/>
    <col min="15879" max="15879" width="9" customWidth="1"/>
    <col min="15880" max="15880" width="12.85546875" customWidth="1"/>
    <col min="16129" max="16129" width="1.7109375" customWidth="1"/>
    <col min="16130" max="16130" width="24.42578125" bestFit="1" customWidth="1"/>
    <col min="16131" max="16133" width="10.7109375" customWidth="1"/>
    <col min="16134" max="16134" width="17.7109375" customWidth="1"/>
    <col min="16135" max="16135" width="9" customWidth="1"/>
    <col min="16136" max="16136" width="12.85546875" customWidth="1"/>
  </cols>
  <sheetData>
    <row r="1" spans="1:6">
      <c r="A1" s="37"/>
      <c r="B1" s="37"/>
      <c r="C1" s="37"/>
      <c r="D1" s="37"/>
      <c r="E1" s="37"/>
      <c r="F1" s="38"/>
    </row>
    <row r="2" spans="1:6">
      <c r="A2" s="37"/>
      <c r="B2" s="37"/>
      <c r="C2" s="37"/>
      <c r="D2" s="37"/>
      <c r="E2" s="37"/>
      <c r="F2" s="38"/>
    </row>
    <row r="3" spans="1:6">
      <c r="A3" s="39"/>
      <c r="B3" s="40" t="s">
        <v>28</v>
      </c>
      <c r="C3" s="282" t="s">
        <v>29</v>
      </c>
      <c r="D3" s="282"/>
      <c r="E3" s="282"/>
      <c r="F3" s="282"/>
    </row>
    <row r="4" spans="1:6">
      <c r="A4" s="39"/>
      <c r="B4" s="40" t="s">
        <v>30</v>
      </c>
      <c r="C4" s="282" t="s">
        <v>31</v>
      </c>
      <c r="D4" s="282"/>
      <c r="E4" s="282"/>
      <c r="F4" s="282"/>
    </row>
    <row r="5" spans="1:6">
      <c r="A5" s="41"/>
      <c r="B5" s="40" t="s">
        <v>32</v>
      </c>
      <c r="C5" s="282" t="s">
        <v>33</v>
      </c>
      <c r="D5" s="282"/>
      <c r="E5" s="282"/>
      <c r="F5" s="282"/>
    </row>
    <row r="6" spans="1:6" ht="15.75" thickBot="1">
      <c r="A6" s="41"/>
      <c r="B6" s="42" t="s">
        <v>34</v>
      </c>
      <c r="C6" s="43">
        <v>1</v>
      </c>
      <c r="D6" s="44">
        <f>IF(C6&gt;0,IF(C6&lt;7,,"&lt;--- Insira valor entre 1 e 6"),"&lt;--- Insira valor entre 1 e 6")</f>
        <v>0</v>
      </c>
      <c r="E6" s="39"/>
      <c r="F6" s="45"/>
    </row>
    <row r="7" spans="1:6" ht="15.75" thickBot="1">
      <c r="A7" s="41"/>
      <c r="B7" s="46" t="s">
        <v>35</v>
      </c>
      <c r="C7" s="47">
        <v>1</v>
      </c>
      <c r="D7" s="283" t="s">
        <v>36</v>
      </c>
      <c r="E7" s="284"/>
      <c r="F7" s="285"/>
    </row>
    <row r="8" spans="1:6" ht="26.25" thickBot="1">
      <c r="A8" s="41"/>
      <c r="B8" s="46" t="s">
        <v>37</v>
      </c>
      <c r="C8" s="48">
        <v>2</v>
      </c>
      <c r="D8" s="49" t="s">
        <v>38</v>
      </c>
      <c r="E8" s="286">
        <v>0.05</v>
      </c>
      <c r="F8" s="287"/>
    </row>
    <row r="9" spans="1:6" ht="51.75" thickBot="1">
      <c r="A9" s="41"/>
      <c r="B9" s="46" t="s">
        <v>39</v>
      </c>
      <c r="C9" s="48">
        <v>3</v>
      </c>
      <c r="D9" s="50" t="s">
        <v>40</v>
      </c>
      <c r="E9" s="270">
        <v>0.4</v>
      </c>
      <c r="F9" s="271"/>
    </row>
    <row r="10" spans="1:6" ht="51">
      <c r="A10" s="41"/>
      <c r="B10" s="46" t="s">
        <v>41</v>
      </c>
      <c r="C10" s="48">
        <v>4</v>
      </c>
      <c r="D10" s="272" t="s">
        <v>42</v>
      </c>
      <c r="E10" s="273"/>
      <c r="F10" s="274"/>
    </row>
    <row r="11" spans="1:6" ht="25.5">
      <c r="A11" s="41"/>
      <c r="B11" s="46" t="s">
        <v>43</v>
      </c>
      <c r="C11" s="48">
        <v>5</v>
      </c>
      <c r="D11" s="51" t="s">
        <v>44</v>
      </c>
      <c r="E11" s="52" t="s">
        <v>45</v>
      </c>
      <c r="F11" s="53"/>
    </row>
    <row r="12" spans="1:6" ht="25.5">
      <c r="A12" s="41"/>
      <c r="B12" s="46" t="s">
        <v>46</v>
      </c>
      <c r="C12" s="48">
        <v>6</v>
      </c>
      <c r="D12" s="54"/>
      <c r="E12" s="55" t="s">
        <v>47</v>
      </c>
      <c r="F12" s="56"/>
    </row>
    <row r="13" spans="1:6">
      <c r="A13" s="41"/>
      <c r="B13" s="57"/>
      <c r="C13" s="39"/>
      <c r="D13" s="39"/>
      <c r="E13" s="39"/>
      <c r="F13" s="45"/>
    </row>
    <row r="14" spans="1:6" ht="15.75">
      <c r="A14" s="58"/>
      <c r="B14" s="59"/>
      <c r="C14" s="275" t="s">
        <v>48</v>
      </c>
      <c r="D14" s="275"/>
      <c r="E14" s="275"/>
      <c r="F14" s="59"/>
    </row>
    <row r="15" spans="1:6" ht="31.5">
      <c r="A15" s="60"/>
      <c r="B15" s="61" t="s">
        <v>49</v>
      </c>
      <c r="C15" s="62" t="s">
        <v>50</v>
      </c>
      <c r="D15" s="62" t="s">
        <v>51</v>
      </c>
      <c r="E15" s="62" t="s">
        <v>52</v>
      </c>
      <c r="F15" s="63" t="s">
        <v>53</v>
      </c>
    </row>
    <row r="16" spans="1:6" ht="15.75">
      <c r="A16" s="58"/>
      <c r="B16" s="64" t="s">
        <v>54</v>
      </c>
      <c r="C16" s="65">
        <f>'[1]BDI 2622_2013_TCU'!G3</f>
        <v>3.7999999999999999E-2</v>
      </c>
      <c r="D16" s="66">
        <f>'[1]BDI 2622_2013_TCU'!H3</f>
        <v>4.0099999999999997E-2</v>
      </c>
      <c r="E16" s="67">
        <f>'[1]BDI 2622_2013_TCU'!I3</f>
        <v>4.6699999999999998E-2</v>
      </c>
      <c r="F16" s="68">
        <v>4.4999999999999998E-2</v>
      </c>
    </row>
    <row r="17" spans="1:6" ht="15.75">
      <c r="A17" s="58"/>
      <c r="B17" s="64" t="s">
        <v>55</v>
      </c>
      <c r="C17" s="69">
        <f>'[1]BDI 2622_2013_TCU'!G4</f>
        <v>3.2000000000000002E-3</v>
      </c>
      <c r="D17" s="70">
        <f>'[1]BDI 2622_2013_TCU'!H4</f>
        <v>4.0000000000000001E-3</v>
      </c>
      <c r="E17" s="71">
        <f>'[1]BDI 2622_2013_TCU'!I4</f>
        <v>7.4000000000000003E-3</v>
      </c>
      <c r="F17" s="72">
        <v>0.01</v>
      </c>
    </row>
    <row r="18" spans="1:6" ht="15.75">
      <c r="A18" s="58"/>
      <c r="B18" s="64" t="s">
        <v>56</v>
      </c>
      <c r="C18" s="69">
        <f>'[1]BDI 2622_2013_TCU'!G5</f>
        <v>5.0000000000000001E-3</v>
      </c>
      <c r="D18" s="70">
        <f>'[1]BDI 2622_2013_TCU'!H5</f>
        <v>5.5999999999999999E-3</v>
      </c>
      <c r="E18" s="71">
        <f>'[1]BDI 2622_2013_TCU'!I5</f>
        <v>9.7000000000000003E-3</v>
      </c>
      <c r="F18" s="72">
        <v>1.2699999999999999E-2</v>
      </c>
    </row>
    <row r="19" spans="1:6" ht="15.75">
      <c r="A19" s="58"/>
      <c r="B19" s="64" t="s">
        <v>57</v>
      </c>
      <c r="C19" s="69">
        <f>'[1]BDI 2622_2013_TCU'!G6</f>
        <v>1.0200000000000001E-2</v>
      </c>
      <c r="D19" s="70">
        <f>'[1]BDI 2622_2013_TCU'!H6</f>
        <v>1.11E-2</v>
      </c>
      <c r="E19" s="71">
        <f>'[1]BDI 2622_2013_TCU'!I6</f>
        <v>1.21E-2</v>
      </c>
      <c r="F19" s="72">
        <v>1.3679999999999999E-2</v>
      </c>
    </row>
    <row r="20" spans="1:6" ht="15.75">
      <c r="A20" s="58"/>
      <c r="B20" s="64" t="s">
        <v>58</v>
      </c>
      <c r="C20" s="73">
        <f>'[1]BDI 2622_2013_TCU'!G7</f>
        <v>6.6400000000000001E-2</v>
      </c>
      <c r="D20" s="74">
        <f>'[1]BDI 2622_2013_TCU'!H7</f>
        <v>7.2999999999999995E-2</v>
      </c>
      <c r="E20" s="75">
        <f>'[1]BDI 2622_2013_TCU'!I7</f>
        <v>8.6900000000000005E-2</v>
      </c>
      <c r="F20" s="72">
        <v>8.1000000000000003E-2</v>
      </c>
    </row>
    <row r="21" spans="1:6" ht="15.75">
      <c r="A21" s="58"/>
      <c r="B21" s="276" t="s">
        <v>59</v>
      </c>
      <c r="C21" s="277"/>
      <c r="D21" s="277"/>
      <c r="E21" s="278"/>
      <c r="F21" s="76">
        <v>3.6499999999999998E-2</v>
      </c>
    </row>
    <row r="22" spans="1:6" ht="15.75">
      <c r="A22" s="58"/>
      <c r="B22" s="279" t="s">
        <v>60</v>
      </c>
      <c r="C22" s="280"/>
      <c r="D22" s="280"/>
      <c r="E22" s="281"/>
      <c r="F22" s="76">
        <f>E8*E9</f>
        <v>2.0000000000000004E-2</v>
      </c>
    </row>
    <row r="23" spans="1:6" ht="16.5" thickBot="1">
      <c r="A23" s="58"/>
      <c r="B23" s="268" t="s">
        <v>61</v>
      </c>
      <c r="C23" s="269"/>
      <c r="D23" s="269"/>
      <c r="E23" s="269"/>
      <c r="F23" s="77"/>
    </row>
    <row r="24" spans="1:6">
      <c r="A24" s="58"/>
      <c r="B24" s="58"/>
      <c r="C24" s="58"/>
      <c r="D24" s="58"/>
      <c r="E24" s="58"/>
      <c r="F24" s="59"/>
    </row>
    <row r="25" spans="1:6" ht="15.75">
      <c r="A25" s="58"/>
      <c r="B25" s="291" t="s">
        <v>62</v>
      </c>
      <c r="C25" s="291"/>
      <c r="D25" s="291"/>
      <c r="E25" s="291"/>
      <c r="F25" s="78">
        <f>ROUND('[1]BDI 2622_2013_TCU'!K12,4)</f>
        <v>0.24</v>
      </c>
    </row>
    <row r="26" spans="1:6" ht="16.5" thickBot="1">
      <c r="A26" s="58"/>
      <c r="B26" s="292" t="s">
        <v>63</v>
      </c>
      <c r="C26" s="293"/>
      <c r="D26" s="293"/>
      <c r="E26" s="293"/>
      <c r="F26" s="79">
        <f>ROUND('[1]BDI 2622_2013_TCU'!K13,4)</f>
        <v>0.24</v>
      </c>
    </row>
    <row r="27" spans="1:6">
      <c r="A27" s="58"/>
      <c r="B27" s="58"/>
      <c r="C27" s="58"/>
      <c r="D27" s="58"/>
      <c r="E27" s="58"/>
      <c r="F27" s="59"/>
    </row>
    <row r="28" spans="1:6" ht="46.5" customHeight="1">
      <c r="A28" s="58"/>
      <c r="B28" s="294" t="s">
        <v>64</v>
      </c>
      <c r="C28" s="294"/>
      <c r="D28" s="294"/>
      <c r="E28" s="294"/>
      <c r="F28" s="294"/>
    </row>
    <row r="29" spans="1:6" ht="61.5" customHeight="1">
      <c r="A29" s="58"/>
      <c r="B29" s="294" t="s">
        <v>65</v>
      </c>
      <c r="C29" s="294"/>
      <c r="D29" s="294"/>
      <c r="E29" s="294"/>
      <c r="F29" s="294"/>
    </row>
    <row r="30" spans="1:6">
      <c r="A30" s="58"/>
      <c r="B30" s="295" t="s">
        <v>66</v>
      </c>
      <c r="C30" s="295"/>
      <c r="D30" s="295"/>
      <c r="E30" s="295"/>
      <c r="F30" s="295"/>
    </row>
    <row r="31" spans="1:6">
      <c r="A31" s="58"/>
      <c r="B31" s="296" t="s">
        <v>67</v>
      </c>
      <c r="C31" s="296"/>
      <c r="D31" s="296"/>
      <c r="E31" s="296"/>
      <c r="F31" s="296"/>
    </row>
    <row r="32" spans="1:6">
      <c r="A32" s="58"/>
      <c r="B32" s="58"/>
      <c r="C32" s="58"/>
      <c r="D32" s="58"/>
      <c r="E32" s="58"/>
      <c r="F32" s="80"/>
    </row>
    <row r="33" spans="1:7">
      <c r="A33" s="290" t="s">
        <v>187</v>
      </c>
      <c r="B33" s="290"/>
      <c r="C33" s="290"/>
      <c r="D33" s="290"/>
      <c r="E33" s="290"/>
      <c r="F33" s="290"/>
      <c r="G33" s="290"/>
    </row>
    <row r="34" spans="1:7">
      <c r="A34" s="289" t="s">
        <v>24</v>
      </c>
      <c r="B34" s="289"/>
      <c r="C34" s="289"/>
      <c r="D34" s="289"/>
      <c r="E34" s="289"/>
      <c r="F34" s="289"/>
      <c r="G34" s="289"/>
    </row>
    <row r="35" spans="1:7">
      <c r="A35" s="288" t="s">
        <v>25</v>
      </c>
      <c r="B35" s="288"/>
      <c r="C35" s="288"/>
      <c r="D35" s="288"/>
      <c r="E35" s="288"/>
      <c r="F35" s="288"/>
      <c r="G35" s="288"/>
    </row>
    <row r="36" spans="1:7">
      <c r="A36" s="288" t="s">
        <v>26</v>
      </c>
      <c r="B36" s="288"/>
      <c r="C36" s="288"/>
      <c r="D36" s="288"/>
      <c r="E36" s="288"/>
      <c r="F36" s="288"/>
      <c r="G36" s="288"/>
    </row>
    <row r="37" spans="1:7">
      <c r="A37" s="58"/>
      <c r="B37" s="58"/>
      <c r="C37" s="58"/>
      <c r="D37" s="58"/>
      <c r="E37" s="58"/>
      <c r="F37" s="59"/>
    </row>
    <row r="38" spans="1:7">
      <c r="A38" s="58"/>
      <c r="B38" s="58"/>
      <c r="C38" s="58"/>
      <c r="D38" s="58"/>
      <c r="E38" s="58"/>
      <c r="F38" s="59"/>
    </row>
  </sheetData>
  <mergeCells count="21">
    <mergeCell ref="A35:G35"/>
    <mergeCell ref="A34:G34"/>
    <mergeCell ref="A33:G33"/>
    <mergeCell ref="A36:G36"/>
    <mergeCell ref="B25:E25"/>
    <mergeCell ref="B26:E26"/>
    <mergeCell ref="B28:F28"/>
    <mergeCell ref="B29:F29"/>
    <mergeCell ref="B30:F30"/>
    <mergeCell ref="B31:F31"/>
    <mergeCell ref="C3:F3"/>
    <mergeCell ref="C4:F4"/>
    <mergeCell ref="C5:F5"/>
    <mergeCell ref="D7:F7"/>
    <mergeCell ref="E8:F8"/>
    <mergeCell ref="B23:E23"/>
    <mergeCell ref="E9:F9"/>
    <mergeCell ref="D10:F10"/>
    <mergeCell ref="C14:E14"/>
    <mergeCell ref="B21:E21"/>
    <mergeCell ref="B22:E22"/>
  </mergeCells>
  <conditionalFormatting sqref="F16:F20">
    <cfRule type="cellIs" dxfId="13" priority="1" stopIfTrue="1" operator="between">
      <formula>$C16</formula>
      <formula>$E16</formula>
    </cfRule>
  </conditionalFormatting>
  <conditionalFormatting sqref="B7:C12">
    <cfRule type="expression" dxfId="12" priority="4" stopIfTrue="1">
      <formula>$C$6=0</formula>
    </cfRule>
    <cfRule type="expression" dxfId="11" priority="5" stopIfTrue="1">
      <formula>$C$6&gt;6</formula>
    </cfRule>
    <cfRule type="expression" dxfId="10" priority="6" stopIfTrue="1">
      <formula>$C7&lt;&gt;$C$6</formula>
    </cfRule>
  </conditionalFormatting>
  <conditionalFormatting sqref="E11">
    <cfRule type="expression" dxfId="9" priority="7" stopIfTrue="1">
      <formula>$D$12&lt;&gt;0</formula>
    </cfRule>
  </conditionalFormatting>
  <conditionalFormatting sqref="E12">
    <cfRule type="expression" dxfId="8" priority="8" stopIfTrue="1">
      <formula>$D$12&lt;&gt;0</formula>
    </cfRule>
  </conditionalFormatting>
  <conditionalFormatting sqref="B26:F26">
    <cfRule type="expression" dxfId="7" priority="9" stopIfTrue="1">
      <formula>$D$12&lt;&gt;0</formula>
    </cfRule>
  </conditionalFormatting>
  <conditionalFormatting sqref="B31:F31">
    <cfRule type="expression" dxfId="6" priority="10" stopIfTrue="1">
      <formula>$D$12&lt;&gt;0</formula>
    </cfRule>
  </conditionalFormatting>
  <conditionalFormatting sqref="F23">
    <cfRule type="expression" dxfId="5" priority="11" stopIfTrue="1">
      <formula>$D$12&lt;&gt;0</formula>
    </cfRule>
  </conditionalFormatting>
  <conditionalFormatting sqref="B23:E23">
    <cfRule type="expression" dxfId="4" priority="12" stopIfTrue="1">
      <formula>$D$12&lt;&gt;0</formula>
    </cfRule>
  </conditionalFormatting>
  <conditionalFormatting sqref="B25:F25">
    <cfRule type="expression" dxfId="3" priority="13" stopIfTrue="1">
      <formula>$D$12&lt;&gt;0</formula>
    </cfRule>
  </conditionalFormatting>
  <conditionalFormatting sqref="B30:F30">
    <cfRule type="expression" dxfId="2" priority="14" stopIfTrue="1">
      <formula>$D$12&lt;&gt;0</formula>
    </cfRule>
  </conditionalFormatting>
  <conditionalFormatting sqref="E8">
    <cfRule type="expression" dxfId="1" priority="2" stopIfTrue="1">
      <formula>$D$9&lt;&gt;0</formula>
    </cfRule>
  </conditionalFormatting>
  <conditionalFormatting sqref="E9">
    <cfRule type="expression" dxfId="0" priority="3" stopIfTrue="1">
      <formula>$D$9&lt;&gt;0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Pict="0" macro="[1]!BDI">
                <anchor moveWithCells="1" sizeWithCells="1">
                  <from>
                    <xdr:col>1</xdr:col>
                    <xdr:colOff>19050</xdr:colOff>
                    <xdr:row>0</xdr:row>
                    <xdr:rowOff>28575</xdr:rowOff>
                  </from>
                  <to>
                    <xdr:col>2</xdr:col>
                    <xdr:colOff>190500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COMPOSIÇÃO ORÇAMENTÁRIA</vt:lpstr>
      <vt:lpstr>PLANILHA ORÇAMENTÁRIA</vt:lpstr>
      <vt:lpstr>CRONOGRAMA FÍSICO-FINANCEIRO</vt:lpstr>
      <vt:lpstr>BDI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</dc:creator>
  <cp:lastModifiedBy>Larry</cp:lastModifiedBy>
  <cp:lastPrinted>2019-07-09T18:26:29Z</cp:lastPrinted>
  <dcterms:created xsi:type="dcterms:W3CDTF">2019-06-26T17:14:02Z</dcterms:created>
  <dcterms:modified xsi:type="dcterms:W3CDTF">2019-07-09T18:26:37Z</dcterms:modified>
</cp:coreProperties>
</file>